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1D609C26-6860-4EDD-913D-C229624457E5}" xr6:coauthVersionLast="36" xr6:coauthVersionMax="47" xr10:uidLastSave="{00000000-0000-0000-0000-000000000000}"/>
  <bookViews>
    <workbookView xWindow="0" yWindow="0" windowWidth="23040" windowHeight="9060" xr2:uid="{4AC24C2C-AE71-4403-941F-064084DF37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6" i="1"/>
  <c r="N37" i="1"/>
  <c r="B34" i="1"/>
  <c r="C34" i="1"/>
  <c r="D34" i="1"/>
  <c r="E34" i="1"/>
  <c r="F34" i="1"/>
  <c r="G34" i="1"/>
  <c r="H34" i="1"/>
  <c r="I34" i="1"/>
  <c r="J34" i="1"/>
  <c r="K34" i="1"/>
  <c r="L34" i="1"/>
  <c r="M34" i="1"/>
  <c r="P34" i="1"/>
  <c r="N34" i="1" l="1"/>
  <c r="Q34" i="1" s="1"/>
  <c r="R34" i="1" s="1"/>
  <c r="M118" i="1"/>
  <c r="M85" i="1" l="1"/>
  <c r="M86" i="1" s="1"/>
  <c r="L13" i="1"/>
  <c r="K13" i="1"/>
  <c r="L11" i="1"/>
  <c r="C85" i="1"/>
  <c r="C86" i="1" s="1"/>
  <c r="D85" i="1"/>
  <c r="D86" i="1" s="1"/>
  <c r="E85" i="1"/>
  <c r="E86" i="1" s="1"/>
  <c r="F85" i="1"/>
  <c r="F86" i="1" s="1"/>
  <c r="G85" i="1"/>
  <c r="G86" i="1" s="1"/>
  <c r="H85" i="1"/>
  <c r="H86" i="1" s="1"/>
  <c r="I85" i="1"/>
  <c r="I86" i="1" s="1"/>
  <c r="J85" i="1"/>
  <c r="J86" i="1" s="1"/>
  <c r="K85" i="1"/>
  <c r="K86" i="1" s="1"/>
  <c r="L85" i="1"/>
  <c r="L86" i="1" s="1"/>
  <c r="B85" i="1"/>
  <c r="B86" i="1" s="1"/>
  <c r="K56" i="1" l="1"/>
  <c r="J112" i="1"/>
  <c r="G13" i="1" l="1"/>
  <c r="L186" i="1" l="1"/>
  <c r="K186" i="1"/>
  <c r="J186" i="1"/>
  <c r="I186" i="1"/>
  <c r="H186" i="1"/>
  <c r="G186" i="1"/>
  <c r="F186" i="1"/>
  <c r="E186" i="1"/>
  <c r="D186" i="1"/>
  <c r="C186" i="1"/>
  <c r="B186" i="1"/>
  <c r="B185" i="1" s="1"/>
  <c r="M173" i="1"/>
  <c r="L173" i="1"/>
  <c r="K173" i="1"/>
  <c r="J173" i="1"/>
  <c r="I173" i="1"/>
  <c r="H173" i="1"/>
  <c r="G173" i="1"/>
  <c r="F173" i="1"/>
  <c r="E173" i="1"/>
  <c r="D173" i="1"/>
  <c r="C173" i="1"/>
  <c r="B173" i="1"/>
  <c r="K152" i="1"/>
  <c r="J152" i="1"/>
  <c r="I152" i="1"/>
  <c r="H152" i="1"/>
  <c r="G152" i="1"/>
  <c r="F152" i="1"/>
  <c r="E152" i="1"/>
  <c r="D152" i="1"/>
  <c r="C152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R132" i="1"/>
  <c r="R131" i="1" s="1"/>
  <c r="Q132" i="1"/>
  <c r="Q131" i="1" s="1"/>
  <c r="P132" i="1"/>
  <c r="P131" i="1" s="1"/>
  <c r="O132" i="1"/>
  <c r="O131" i="1" s="1"/>
  <c r="N131" i="1"/>
  <c r="M131" i="1"/>
  <c r="M130" i="1" s="1"/>
  <c r="L131" i="1"/>
  <c r="L130" i="1" s="1"/>
  <c r="K131" i="1"/>
  <c r="K130" i="1" s="1"/>
  <c r="J131" i="1"/>
  <c r="J130" i="1" s="1"/>
  <c r="I131" i="1"/>
  <c r="I130" i="1" s="1"/>
  <c r="H131" i="1"/>
  <c r="H130" i="1" s="1"/>
  <c r="G131" i="1"/>
  <c r="G130" i="1" s="1"/>
  <c r="F131" i="1"/>
  <c r="F130" i="1" s="1"/>
  <c r="E131" i="1"/>
  <c r="E130" i="1" s="1"/>
  <c r="D131" i="1"/>
  <c r="D130" i="1" s="1"/>
  <c r="C131" i="1"/>
  <c r="C130" i="1" s="1"/>
  <c r="B131" i="1"/>
  <c r="B130" i="1" s="1"/>
  <c r="L118" i="1"/>
  <c r="K118" i="1"/>
  <c r="J118" i="1"/>
  <c r="J111" i="1" s="1"/>
  <c r="J203" i="1" s="1"/>
  <c r="I118" i="1"/>
  <c r="H118" i="1"/>
  <c r="G118" i="1"/>
  <c r="F118" i="1"/>
  <c r="E118" i="1"/>
  <c r="D118" i="1"/>
  <c r="C118" i="1"/>
  <c r="B118" i="1"/>
  <c r="M112" i="1"/>
  <c r="M111" i="1" s="1"/>
  <c r="M203" i="1" s="1"/>
  <c r="L112" i="1"/>
  <c r="K112" i="1"/>
  <c r="I112" i="1"/>
  <c r="H112" i="1"/>
  <c r="G112" i="1"/>
  <c r="F112" i="1"/>
  <c r="E112" i="1"/>
  <c r="D112" i="1"/>
  <c r="C112" i="1"/>
  <c r="B112" i="1"/>
  <c r="M99" i="1"/>
  <c r="L99" i="1"/>
  <c r="K99" i="1"/>
  <c r="J99" i="1"/>
  <c r="I99" i="1"/>
  <c r="H99" i="1"/>
  <c r="G99" i="1"/>
  <c r="F99" i="1"/>
  <c r="E99" i="1"/>
  <c r="D99" i="1"/>
  <c r="C99" i="1"/>
  <c r="B99" i="1"/>
  <c r="M92" i="1"/>
  <c r="L92" i="1"/>
  <c r="K92" i="1"/>
  <c r="J92" i="1"/>
  <c r="I92" i="1"/>
  <c r="H92" i="1"/>
  <c r="G92" i="1"/>
  <c r="F92" i="1"/>
  <c r="E92" i="1"/>
  <c r="D92" i="1"/>
  <c r="C92" i="1"/>
  <c r="B92" i="1"/>
  <c r="N75" i="1"/>
  <c r="N74" i="1"/>
  <c r="N73" i="1"/>
  <c r="N72" i="1"/>
  <c r="M71" i="1"/>
  <c r="M80" i="1" s="1"/>
  <c r="M79" i="1" s="1"/>
  <c r="L71" i="1"/>
  <c r="L80" i="1" s="1"/>
  <c r="L79" i="1" s="1"/>
  <c r="K71" i="1"/>
  <c r="K80" i="1" s="1"/>
  <c r="K79" i="1" s="1"/>
  <c r="J71" i="1"/>
  <c r="J80" i="1" s="1"/>
  <c r="J79" i="1" s="1"/>
  <c r="I71" i="1"/>
  <c r="I80" i="1" s="1"/>
  <c r="I79" i="1" s="1"/>
  <c r="H71" i="1"/>
  <c r="H80" i="1" s="1"/>
  <c r="H79" i="1" s="1"/>
  <c r="G71" i="1"/>
  <c r="G80" i="1" s="1"/>
  <c r="G79" i="1" s="1"/>
  <c r="F71" i="1"/>
  <c r="F80" i="1" s="1"/>
  <c r="F79" i="1" s="1"/>
  <c r="E71" i="1"/>
  <c r="E80" i="1" s="1"/>
  <c r="E79" i="1" s="1"/>
  <c r="D71" i="1"/>
  <c r="D80" i="1" s="1"/>
  <c r="D79" i="1" s="1"/>
  <c r="C71" i="1"/>
  <c r="C80" i="1" s="1"/>
  <c r="C79" i="1" s="1"/>
  <c r="B71" i="1"/>
  <c r="B80" i="1" s="1"/>
  <c r="B79" i="1" s="1"/>
  <c r="M65" i="1"/>
  <c r="L65" i="1"/>
  <c r="K65" i="1"/>
  <c r="J65" i="1"/>
  <c r="I65" i="1"/>
  <c r="H65" i="1"/>
  <c r="G65" i="1"/>
  <c r="F65" i="1"/>
  <c r="E65" i="1"/>
  <c r="D65" i="1"/>
  <c r="C65" i="1"/>
  <c r="B65" i="1"/>
  <c r="M56" i="1"/>
  <c r="L56" i="1"/>
  <c r="J56" i="1"/>
  <c r="I56" i="1"/>
  <c r="H56" i="1"/>
  <c r="G56" i="1"/>
  <c r="F56" i="1"/>
  <c r="E56" i="1"/>
  <c r="D56" i="1"/>
  <c r="C56" i="1"/>
  <c r="B56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39" i="1"/>
  <c r="P33" i="1"/>
  <c r="N33" i="1"/>
  <c r="N31" i="1"/>
  <c r="N30" i="1"/>
  <c r="N29" i="1"/>
  <c r="N28" i="1"/>
  <c r="N27" i="1"/>
  <c r="N26" i="1"/>
  <c r="M25" i="1"/>
  <c r="M22" i="1" s="1"/>
  <c r="L25" i="1"/>
  <c r="L22" i="1" s="1"/>
  <c r="K25" i="1"/>
  <c r="K22" i="1" s="1"/>
  <c r="J25" i="1"/>
  <c r="J22" i="1" s="1"/>
  <c r="I25" i="1"/>
  <c r="I22" i="1" s="1"/>
  <c r="H25" i="1"/>
  <c r="H22" i="1" s="1"/>
  <c r="G25" i="1"/>
  <c r="G22" i="1" s="1"/>
  <c r="F25" i="1"/>
  <c r="F22" i="1" s="1"/>
  <c r="F21" i="1" s="1"/>
  <c r="E25" i="1"/>
  <c r="E22" i="1" s="1"/>
  <c r="D25" i="1"/>
  <c r="D22" i="1" s="1"/>
  <c r="C25" i="1"/>
  <c r="C22" i="1" s="1"/>
  <c r="B25" i="1"/>
  <c r="B22" i="1" s="1"/>
  <c r="N24" i="1"/>
  <c r="N23" i="1"/>
  <c r="R20" i="1"/>
  <c r="N19" i="1"/>
  <c r="N18" i="1"/>
  <c r="N17" i="1"/>
  <c r="N16" i="1"/>
  <c r="N15" i="1"/>
  <c r="N14" i="1"/>
  <c r="O13" i="1"/>
  <c r="M13" i="1"/>
  <c r="M12" i="1" s="1"/>
  <c r="M11" i="1" s="1"/>
  <c r="K12" i="1"/>
  <c r="K11" i="1" s="1"/>
  <c r="J13" i="1"/>
  <c r="J12" i="1" s="1"/>
  <c r="J11" i="1" s="1"/>
  <c r="I13" i="1"/>
  <c r="I12" i="1" s="1"/>
  <c r="I11" i="1" s="1"/>
  <c r="H13" i="1"/>
  <c r="H12" i="1" s="1"/>
  <c r="H11" i="1" s="1"/>
  <c r="G12" i="1"/>
  <c r="G11" i="1" s="1"/>
  <c r="F13" i="1"/>
  <c r="F12" i="1" s="1"/>
  <c r="F11" i="1" s="1"/>
  <c r="E13" i="1"/>
  <c r="E12" i="1" s="1"/>
  <c r="E11" i="1" s="1"/>
  <c r="D13" i="1"/>
  <c r="D12" i="1" s="1"/>
  <c r="D11" i="1" s="1"/>
  <c r="C13" i="1"/>
  <c r="C12" i="1" s="1"/>
  <c r="C11" i="1" s="1"/>
  <c r="B13" i="1"/>
  <c r="B12" i="1" s="1"/>
  <c r="B11" i="1" s="1"/>
  <c r="O11" i="1"/>
  <c r="L111" i="1" l="1"/>
  <c r="L203" i="1" s="1"/>
  <c r="K111" i="1"/>
  <c r="K203" i="1" s="1"/>
  <c r="M21" i="1"/>
  <c r="D21" i="1"/>
  <c r="I111" i="1"/>
  <c r="I203" i="1" s="1"/>
  <c r="E32" i="1"/>
  <c r="E38" i="1" s="1"/>
  <c r="I21" i="1"/>
  <c r="I32" i="1" s="1"/>
  <c r="I38" i="1" s="1"/>
  <c r="C111" i="1"/>
  <c r="C203" i="1" s="1"/>
  <c r="G21" i="1"/>
  <c r="E111" i="1"/>
  <c r="E203" i="1" s="1"/>
  <c r="B21" i="1"/>
  <c r="G111" i="1"/>
  <c r="G127" i="1" s="1"/>
  <c r="Q33" i="1"/>
  <c r="R33" i="1" s="1"/>
  <c r="H111" i="1"/>
  <c r="H203" i="1" s="1"/>
  <c r="M32" i="1"/>
  <c r="M38" i="1" s="1"/>
  <c r="J21" i="1"/>
  <c r="B32" i="1"/>
  <c r="B38" i="1" s="1"/>
  <c r="F111" i="1"/>
  <c r="F203" i="1" s="1"/>
  <c r="E21" i="1"/>
  <c r="L21" i="1"/>
  <c r="F32" i="1"/>
  <c r="F38" i="1" s="1"/>
  <c r="B111" i="1"/>
  <c r="B203" i="1" s="1"/>
  <c r="D111" i="1"/>
  <c r="D203" i="1" s="1"/>
  <c r="J32" i="1"/>
  <c r="J38" i="1" s="1"/>
  <c r="P30" i="1"/>
  <c r="Q30" i="1" s="1"/>
  <c r="P29" i="1"/>
  <c r="Q29" i="1" s="1"/>
  <c r="P28" i="1"/>
  <c r="P27" i="1"/>
  <c r="Q27" i="1" s="1"/>
  <c r="R27" i="1" s="1"/>
  <c r="P17" i="1"/>
  <c r="Q17" i="1" s="1"/>
  <c r="R17" i="1" s="1"/>
  <c r="P19" i="1"/>
  <c r="Q19" i="1" s="1"/>
  <c r="R19" i="1" s="1"/>
  <c r="P26" i="1"/>
  <c r="Q26" i="1" s="1"/>
  <c r="P24" i="1"/>
  <c r="Q24" i="1" s="1"/>
  <c r="R24" i="1" s="1"/>
  <c r="P23" i="1"/>
  <c r="Q23" i="1" s="1"/>
  <c r="R23" i="1" s="1"/>
  <c r="P16" i="1"/>
  <c r="Q16" i="1" s="1"/>
  <c r="R16" i="1" s="1"/>
  <c r="P18" i="1"/>
  <c r="Q18" i="1" s="1"/>
  <c r="P14" i="1"/>
  <c r="P15" i="1"/>
  <c r="Q15" i="1" s="1"/>
  <c r="R15" i="1" s="1"/>
  <c r="P31" i="1"/>
  <c r="H32" i="1"/>
  <c r="H38" i="1" s="1"/>
  <c r="C32" i="1"/>
  <c r="C38" i="1" s="1"/>
  <c r="C21" i="1"/>
  <c r="K32" i="1"/>
  <c r="K38" i="1" s="1"/>
  <c r="H21" i="1"/>
  <c r="N65" i="1"/>
  <c r="K21" i="1"/>
  <c r="N99" i="1"/>
  <c r="N92" i="1"/>
  <c r="N25" i="1"/>
  <c r="Q25" i="1" s="1"/>
  <c r="R25" i="1" s="1"/>
  <c r="G32" i="1"/>
  <c r="G38" i="1" s="1"/>
  <c r="D32" i="1"/>
  <c r="D38" i="1" s="1"/>
  <c r="N79" i="1"/>
  <c r="L32" i="1"/>
  <c r="L38" i="1" s="1"/>
  <c r="O39" i="1"/>
  <c r="O25" i="1" s="1"/>
  <c r="O22" i="1" s="1"/>
  <c r="O21" i="1" s="1"/>
  <c r="N71" i="1"/>
  <c r="N13" i="1"/>
  <c r="J127" i="1"/>
  <c r="N22" i="1"/>
  <c r="K127" i="1" l="1"/>
  <c r="L127" i="1"/>
  <c r="D127" i="1"/>
  <c r="H127" i="1"/>
  <c r="I127" i="1"/>
  <c r="C127" i="1"/>
  <c r="B127" i="1"/>
  <c r="E127" i="1"/>
  <c r="G203" i="1"/>
  <c r="F127" i="1"/>
  <c r="P13" i="1"/>
  <c r="P12" i="1" s="1"/>
  <c r="P11" i="1" s="1"/>
  <c r="Q14" i="1"/>
  <c r="R14" i="1" s="1"/>
  <c r="P22" i="1"/>
  <c r="P21" i="1" s="1"/>
  <c r="N21" i="1"/>
  <c r="P39" i="1"/>
  <c r="Q39" i="1" s="1"/>
  <c r="N12" i="1"/>
  <c r="O32" i="1"/>
  <c r="Q13" i="1" l="1"/>
  <c r="R13" i="1" s="1"/>
  <c r="P32" i="1"/>
  <c r="P38" i="1" s="1"/>
  <c r="Q21" i="1"/>
  <c r="R21" i="1" s="1"/>
  <c r="Q22" i="1"/>
  <c r="R22" i="1" s="1"/>
  <c r="Q12" i="1"/>
  <c r="R12" i="1" s="1"/>
  <c r="N11" i="1"/>
  <c r="Q11" i="1" l="1"/>
  <c r="R11" i="1" s="1"/>
  <c r="N32" i="1"/>
  <c r="Q32" i="1" l="1"/>
  <c r="R32" i="1" s="1"/>
  <c r="N38" i="1"/>
  <c r="Q38" i="1" s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Manuel Vega Navarrate</author>
    <author>Autor</author>
  </authors>
  <commentList>
    <comment ref="A11" authorId="0" shapeId="0" xr:uid="{2F87A7B2-C0AB-4BE6-B0CC-3AA0C1527DC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3" authorId="0" shapeId="0" xr:uid="{17566FE7-C5E4-486E-838D-3C93E8D0FEA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 xr:uid="{7A839DA5-B6D2-4425-A90C-0D20C3B6385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0" authorId="0" shapeId="0" xr:uid="{1810FD08-395D-4AB4-8177-B2DCDC83786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1" authorId="0" shapeId="0" xr:uid="{AADBA654-7B89-4383-9C08-2A77DD40082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1" authorId="1" shapeId="0" xr:uid="{73127526-FB5D-4F7B-9F5C-47C3B2F3AA89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1" authorId="1" shapeId="0" xr:uid="{D1D4B8F3-5D05-482D-B731-1ED98B940A8C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1" authorId="1" shapeId="0" xr:uid="{6C08D92E-F83C-4B15-BCF8-A99B21B4EB6B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1" authorId="1" shapeId="0" xr:uid="{4A60ED6E-1928-4E7A-8F41-362D3B98E2F2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56" authorId="0" shapeId="0" xr:uid="{9D4A1416-9057-408E-96DA-67C5CE66F9C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1" authorId="0" shapeId="0" xr:uid="{7F9437B8-5ACA-4054-B193-97AAFA883A2B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2" authorId="0" shapeId="0" xr:uid="{60E59427-5591-47B7-9570-D49942BBDA1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5" authorId="0" shapeId="0" xr:uid="{CB437F9B-F3BF-47D0-A75A-5CEF0A55B26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1" authorId="0" shapeId="0" xr:uid="{3518B178-D311-4D55-BBF0-AA469D29553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79" authorId="0" shapeId="0" xr:uid="{02AB7ADA-F9B6-4483-B9DA-629699086F2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4" authorId="0" shapeId="0" xr:uid="{5D406A16-B200-4A54-89C3-26EBBBB29D9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1" authorId="0" shapeId="0" xr:uid="{457EBB1A-AC6C-4A57-A8C0-196931ABA2A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6" authorId="0" shapeId="0" xr:uid="{91CABB6B-E509-4BAE-B8E9-89F079E7DF01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7" authorId="0" shapeId="0" xr:uid="{984564A6-2D3F-4DB2-886F-57AF1563D72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8" authorId="0" shapeId="0" xr:uid="{C4BF8A79-9437-4360-ABCD-2862A3B689D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0" authorId="0" shapeId="0" xr:uid="{7AA4FA94-DBDB-4459-923D-28DB148990D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0" authorId="0" shapeId="0" xr:uid="{B13C5B0B-1CD3-43A6-8D2F-B56D51496EF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8" authorId="0" shapeId="0" xr:uid="{398209CD-875C-49D7-AC7C-0942921223B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4" authorId="0" shapeId="0" xr:uid="{9B57D0AE-ABFA-440B-8240-95319BF3024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3" authorId="0" shapeId="0" xr:uid="{593D366D-FA07-484C-975F-ADA1A407D20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4" authorId="0" shapeId="0" xr:uid="{BC2A0220-40DE-4E81-8FD1-CDF34746E4C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5" authorId="0" shapeId="0" xr:uid="{D97A90DD-AAB0-4DB2-8C1F-480FD26F89A3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 xr:uid="{DE1B5704-BB16-4AEC-8BC3-1B73D4935DF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7" authorId="0" shapeId="0" xr:uid="{D1EC6CCB-31A3-41B7-8566-DD9C83A1B42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8" authorId="0" shapeId="0" xr:uid="{EE6FB727-F8C5-4DAC-B6BC-AABFC7C5D8D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59" authorId="0" shapeId="0" xr:uid="{1BA7A35B-76F8-420E-AD94-A1D0FF8571C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 xr:uid="{9CEE0CD8-8FA5-48C6-B979-FC3833985A2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1" authorId="0" shapeId="0" xr:uid="{B85B4757-62AA-49FC-B262-52B6CA1E4FB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 xr:uid="{5B6748F8-B7BB-4ADB-8A4C-E2545D736A8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 xr:uid="{685B4390-5330-48AB-8CF6-96313C4EA9C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4" authorId="0" shapeId="0" xr:uid="{F5FE925D-D74C-4F30-ADA0-D00F8E40E49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 xr:uid="{F360AAA3-4124-4A3B-A765-BE32018FD53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6" authorId="0" shapeId="0" xr:uid="{BD7205B8-7F47-4A2E-980C-243B0F1C631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7" authorId="0" shapeId="0" xr:uid="{485A3227-908C-4F22-A5D2-F6A1264E3D4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8" authorId="0" shapeId="0" xr:uid="{3AA098E1-B7E1-481F-B628-61DD009631B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0" authorId="0" shapeId="0" xr:uid="{9BA6D452-76C6-487B-9097-FC3AE79F242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1" authorId="0" shapeId="0" xr:uid="{D85967B9-6DF8-4EC9-9A32-0A91A09E4BF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3" authorId="0" shapeId="0" xr:uid="{FC2A42A0-C142-48C9-8DE1-D2A69F939F5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6" authorId="0" shapeId="0" xr:uid="{BEBC6699-661C-45BF-8FE3-975DBE51502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7" authorId="0" shapeId="0" xr:uid="{35BBE695-95EA-4A1B-8BC2-50D5735ED4BC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8" authorId="0" shapeId="0" xr:uid="{6C83096C-71DD-4DA3-916C-A428733AC66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199" authorId="0" shapeId="0" xr:uid="{5D32F75E-A3D1-4943-89A6-8F90E2AE4CF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 xr:uid="{F6119FA8-10DD-4141-9E46-A03097AA09E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 xr:uid="{64268015-559F-4BFA-90A6-D92D88FF67C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 xr:uid="{CFEE2300-3409-4073-B339-7E8AE41E59A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 xr:uid="{3469DF20-3B51-44C7-970A-B9CE677BF58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3" authorId="2" shapeId="0" xr:uid="{B9BB86BA-541E-4771-8009-655105C356FE}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4" authorId="0" shapeId="0" xr:uid="{0E7DA9D9-9DDC-4AA7-B6FF-DFEBE3080DF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<sst xmlns="http://schemas.openxmlformats.org/spreadsheetml/2006/main" count="233" uniqueCount="177">
  <si>
    <t>PROGRAMA DE INDICADORES DE GESTION DE ORGANISMOS OPERADORES</t>
  </si>
  <si>
    <t>Ejercicio Fiscal 2022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</si>
  <si>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</si>
  <si>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</si>
  <si>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</si>
  <si>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</si>
  <si>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</si>
  <si>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</si>
  <si>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</si>
  <si>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</si>
  <si>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</si>
  <si>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</si>
  <si>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</si>
  <si>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</si>
  <si>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</si>
  <si>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</si>
  <si>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</si>
  <si>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</si>
  <si>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</si>
  <si>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</si>
  <si>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</si>
  <si>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</si>
  <si>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</si>
  <si>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</si>
  <si>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</si>
  <si>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</si>
  <si>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</si>
  <si>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</si>
  <si>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</si>
  <si>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</si>
  <si>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C) Tranferencias y asignaciones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</si>
  <si>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</si>
  <si>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</si>
  <si>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</si>
  <si>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</si>
  <si>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</si>
  <si>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</si>
  <si>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</si>
  <si>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</si>
  <si>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Servicios Generales</t>
  </si>
  <si>
    <t>d) Otros gastos y perdidas extraordinarias( Depreciaciones)</t>
  </si>
  <si>
    <t>* NO REPETIR LAS BONIFICACIONES, DESCUENTOS Y AJUSTES EN LOS GASTOS OPERATIVOS.</t>
  </si>
  <si>
    <t>Resultado del Ejercicio</t>
  </si>
  <si>
    <t>B) Creditos</t>
  </si>
  <si>
    <t>C) Inversiones propias</t>
  </si>
  <si>
    <t>inversion propias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</si>
  <si>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</si>
  <si>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</si>
  <si>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</si>
  <si>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</si>
  <si>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</si>
  <si>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</si>
  <si>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</si>
  <si>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</si>
  <si>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</si>
  <si>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</si>
  <si>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</si>
  <si>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</si>
  <si>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</si>
  <si>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pendiente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</si>
  <si>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</si>
  <si>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</si>
  <si>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</si>
  <si>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</si>
  <si>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</si>
  <si>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</si>
  <si>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</si>
  <si>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</si>
  <si>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</si>
  <si>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r>
      <t>Volumen de agua producida en m</t>
    </r>
    <r>
      <rPr>
        <b/>
        <vertAlign val="superscript"/>
        <sz val="10"/>
        <color rgb="FF000000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</si>
  <si>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</si>
  <si>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</si>
  <si>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</si>
  <si>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</si>
  <si>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</si>
  <si>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</si>
  <si>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</si>
  <si>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Escolar</t>
  </si>
  <si>
    <t>D) Publico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</si>
  <si>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</si>
  <si>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</si>
  <si>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</si>
  <si>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</si>
  <si>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</si>
  <si>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</si>
  <si>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</si>
  <si>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</si>
  <si>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</si>
  <si>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</si>
  <si>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</si>
  <si>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</si>
  <si>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C) Industrial</t>
  </si>
  <si>
    <t>D) Escolar</t>
  </si>
  <si>
    <t>E) Público</t>
  </si>
  <si>
    <t>.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</si>
  <si>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</si>
  <si>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</si>
  <si>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</si>
  <si>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</si>
  <si>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</si>
  <si>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</si>
  <si>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</si>
  <si>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</si>
  <si>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</si>
  <si>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</si>
  <si>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</si>
  <si>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</si>
  <si>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</si>
  <si>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</si>
  <si>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</si>
  <si>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</si>
  <si>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</si>
  <si>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</si>
  <si>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</si>
  <si>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</si>
  <si>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</si>
  <si>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</si>
  <si>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</si>
  <si>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</si>
  <si>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</si>
  <si>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</si>
  <si>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</si>
  <si>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</si>
  <si>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_____m3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</si>
  <si>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</si>
  <si>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</si>
  <si>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</si>
  <si>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</si>
  <si>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</si>
  <si>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</si>
  <si>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</si>
  <si>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</si>
  <si>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</si>
  <si>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</si>
  <si>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</si>
  <si>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</si>
  <si>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</si>
  <si>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</si>
  <si>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</si>
  <si>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57 Km</t>
  </si>
  <si>
    <t>Longitud total de Alcantarillado (km)</t>
  </si>
  <si>
    <t>30 Km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</si>
  <si>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</si>
  <si>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</si>
  <si>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</si>
  <si>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</si>
  <si>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</si>
  <si>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</si>
  <si>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</si>
  <si>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</si>
  <si>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</si>
  <si>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</si>
  <si>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</si>
  <si>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</si>
  <si>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</si>
  <si>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</si>
  <si>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</si>
  <si>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</si>
  <si>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0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</si>
  <si>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</si>
  <si>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</si>
  <si>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</si>
  <si>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</si>
  <si>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</si>
  <si>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</si>
  <si>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0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</si>
  <si>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</si>
  <si>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</si>
  <si>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</si>
  <si>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</si>
  <si>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</si>
  <si>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</si>
  <si>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</si>
  <si>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</si>
  <si>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</si>
  <si>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</si>
  <si>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JUNTA RURAL DE AGUA Y SANEAMIENTO DE ANAHUAC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</si>
</sst>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(* #,##0_);_(* \(#,##0\);_(* &quot;-&quot;??_);_(@_)"/>
    <numFmt numFmtId="167" formatCode="#,##0_ ;[Red]\-#,##0\ "/>
    <numFmt numFmtId="168" formatCode="#,##0.00;[Red]#,##0.00"/>
    <numFmt numFmtId="169" formatCode="_-* #,##0.000_-;\-* #,##0.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FFFFFF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003300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  <font>
      <b/>
      <sz val="10"/>
      <color rgb="FF002060"/>
      <name val="Arial"/>
      <family val="2"/>
    </font>
    <font>
      <b/>
      <i/>
      <sz val="10"/>
      <name val="Arial"/>
      <family val="2"/>
    </font>
    <font>
      <b/>
      <vertAlign val="superscript"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8497B0"/>
        <bgColor rgb="FFC0C0C0"/>
      </patternFill>
    </fill>
    <fill>
      <patternFill patternType="solid">
        <fgColor rgb="FF00B0F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9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4" fillId="2" borderId="0" xfId="2" applyFont="1" applyFill="1"/>
    <xf numFmtId="0" fontId="8" fillId="0" borderId="0" xfId="0" applyFont="1"/>
    <xf numFmtId="1" fontId="9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0" fontId="4" fillId="0" borderId="0" xfId="2" applyFont="1"/>
    <xf numFmtId="0" fontId="12" fillId="4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 wrapText="1"/>
    </xf>
    <xf numFmtId="1" fontId="13" fillId="4" borderId="1" xfId="2" applyNumberFormat="1" applyFont="1" applyFill="1" applyBorder="1" applyAlignment="1">
      <alignment horizontal="center" vertical="center" wrapText="1"/>
    </xf>
    <xf numFmtId="0" fontId="6" fillId="5" borderId="0" xfId="2" applyFont="1" applyFill="1" applyAlignment="1">
      <alignment horizontal="center" vertical="center"/>
    </xf>
    <xf numFmtId="1" fontId="12" fillId="0" borderId="0" xfId="2" applyNumberFormat="1" applyFont="1" applyAlignment="1">
      <alignment horizontal="center" vertical="center" wrapText="1"/>
    </xf>
    <xf numFmtId="1" fontId="13" fillId="0" borderId="0" xfId="2" applyNumberFormat="1" applyFont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43" fontId="9" fillId="6" borderId="3" xfId="3" applyFont="1" applyFill="1" applyBorder="1" applyAlignment="1" applyProtection="1">
      <alignment horizontal="right" vertical="center"/>
    </xf>
    <xf numFmtId="9" fontId="9" fillId="6" borderId="4" xfId="1" applyFont="1" applyFill="1" applyBorder="1" applyAlignment="1" applyProtection="1">
      <alignment horizontal="right" vertical="center"/>
    </xf>
    <xf numFmtId="0" fontId="4" fillId="7" borderId="5" xfId="0" applyFont="1" applyFill="1" applyBorder="1" applyAlignment="1">
      <alignment horizontal="left" vertical="center" indent="2"/>
    </xf>
    <xf numFmtId="43" fontId="4" fillId="7" borderId="6" xfId="3" applyFont="1" applyFill="1" applyBorder="1" applyAlignment="1" applyProtection="1">
      <alignment horizontal="right" vertical="center"/>
    </xf>
    <xf numFmtId="9" fontId="4" fillId="7" borderId="7" xfId="1" applyFont="1" applyFill="1" applyBorder="1" applyAlignment="1" applyProtection="1">
      <alignment horizontal="right" vertical="center"/>
    </xf>
    <xf numFmtId="0" fontId="4" fillId="7" borderId="5" xfId="0" applyFont="1" applyFill="1" applyBorder="1" applyAlignment="1">
      <alignment horizontal="left" vertical="center" indent="4"/>
    </xf>
    <xf numFmtId="0" fontId="14" fillId="0" borderId="5" xfId="0" applyFont="1" applyBorder="1" applyAlignment="1">
      <alignment horizontal="left" vertical="center" indent="6"/>
    </xf>
    <xf numFmtId="43" fontId="4" fillId="0" borderId="6" xfId="3" applyFont="1" applyFill="1" applyBorder="1" applyAlignment="1" applyProtection="1">
      <alignment horizontal="right" vertical="center"/>
    </xf>
    <xf numFmtId="43" fontId="4" fillId="8" borderId="6" xfId="3" applyFont="1" applyFill="1" applyBorder="1" applyAlignment="1" applyProtection="1">
      <alignment horizontal="right" vertical="center"/>
    </xf>
    <xf numFmtId="9" fontId="4" fillId="0" borderId="7" xfId="1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left" vertical="center" indent="4"/>
    </xf>
    <xf numFmtId="164" fontId="4" fillId="0" borderId="6" xfId="3" applyNumberFormat="1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left" vertical="center" indent="2"/>
    </xf>
    <xf numFmtId="9" fontId="9" fillId="0" borderId="8" xfId="1" applyFont="1" applyFill="1" applyBorder="1" applyAlignment="1" applyProtection="1">
      <alignment horizontal="right" vertical="center"/>
    </xf>
    <xf numFmtId="165" fontId="15" fillId="0" borderId="7" xfId="3" applyNumberFormat="1" applyFont="1" applyFill="1" applyBorder="1" applyAlignment="1" applyProtection="1">
      <alignment horizontal="right" vertical="center"/>
    </xf>
    <xf numFmtId="0" fontId="9" fillId="6" borderId="5" xfId="0" applyFont="1" applyFill="1" applyBorder="1" applyAlignment="1">
      <alignment horizontal="left" vertical="center"/>
    </xf>
    <xf numFmtId="43" fontId="9" fillId="6" borderId="6" xfId="3" applyFont="1" applyFill="1" applyBorder="1" applyAlignment="1" applyProtection="1">
      <alignment horizontal="right" vertical="center"/>
    </xf>
    <xf numFmtId="9" fontId="4" fillId="6" borderId="7" xfId="1" applyFont="1" applyFill="1" applyBorder="1" applyAlignment="1" applyProtection="1">
      <alignment horizontal="right" vertical="center"/>
    </xf>
    <xf numFmtId="43" fontId="9" fillId="7" borderId="6" xfId="3" applyFont="1" applyFill="1" applyBorder="1" applyAlignment="1" applyProtection="1">
      <alignment horizontal="right" vertical="center"/>
    </xf>
    <xf numFmtId="9" fontId="9" fillId="0" borderId="7" xfId="1" applyFont="1" applyFill="1" applyBorder="1" applyAlignment="1" applyProtection="1">
      <alignment horizontal="right" vertical="center"/>
    </xf>
    <xf numFmtId="0" fontId="16" fillId="9" borderId="5" xfId="0" quotePrefix="1" applyFont="1" applyFill="1" applyBorder="1" applyAlignment="1">
      <alignment horizontal="left" vertical="center" indent="4"/>
    </xf>
    <xf numFmtId="0" fontId="17" fillId="7" borderId="5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43" fontId="9" fillId="0" borderId="6" xfId="3" applyFont="1" applyFill="1" applyBorder="1" applyAlignment="1" applyProtection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2"/>
    </xf>
    <xf numFmtId="0" fontId="4" fillId="0" borderId="9" xfId="2" applyFont="1" applyBorder="1"/>
    <xf numFmtId="43" fontId="4" fillId="0" borderId="10" xfId="3" applyFont="1" applyFill="1" applyBorder="1" applyAlignment="1" applyProtection="1">
      <alignment horizontal="right" vertical="center"/>
    </xf>
    <xf numFmtId="0" fontId="9" fillId="5" borderId="2" xfId="0" applyFont="1" applyFill="1" applyBorder="1" applyAlignment="1">
      <alignment horizontal="left" vertical="center"/>
    </xf>
    <xf numFmtId="43" fontId="9" fillId="10" borderId="3" xfId="3" applyFont="1" applyFill="1" applyBorder="1" applyAlignment="1" applyProtection="1">
      <alignment horizontal="right" vertical="center"/>
    </xf>
    <xf numFmtId="43" fontId="4" fillId="0" borderId="6" xfId="3" applyFont="1" applyFill="1" applyBorder="1" applyAlignment="1" applyProtection="1">
      <alignment horizontal="right" vertical="center"/>
      <protection locked="0"/>
    </xf>
    <xf numFmtId="0" fontId="9" fillId="10" borderId="2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/>
    </xf>
    <xf numFmtId="9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left" vertical="center"/>
    </xf>
    <xf numFmtId="165" fontId="9" fillId="10" borderId="3" xfId="3" applyNumberFormat="1" applyFont="1" applyFill="1" applyBorder="1" applyAlignment="1" applyProtection="1">
      <alignment horizontal="right" vertical="center"/>
    </xf>
    <xf numFmtId="0" fontId="14" fillId="8" borderId="9" xfId="0" applyFont="1" applyFill="1" applyBorder="1" applyAlignment="1">
      <alignment horizontal="left" vertical="center" indent="2"/>
    </xf>
    <xf numFmtId="0" fontId="20" fillId="0" borderId="5" xfId="4" applyFont="1" applyBorder="1"/>
    <xf numFmtId="3" fontId="20" fillId="0" borderId="0" xfId="4" applyNumberFormat="1" applyFont="1"/>
    <xf numFmtId="0" fontId="9" fillId="7" borderId="5" xfId="0" applyFont="1" applyFill="1" applyBorder="1" applyAlignment="1">
      <alignment horizontal="left" vertical="center"/>
    </xf>
    <xf numFmtId="166" fontId="20" fillId="0" borderId="5" xfId="3" applyNumberFormat="1" applyFont="1" applyFill="1" applyBorder="1" applyAlignment="1" applyProtection="1">
      <alignment horizontal="left" indent="1"/>
    </xf>
    <xf numFmtId="166" fontId="21" fillId="0" borderId="6" xfId="3" applyNumberFormat="1" applyFont="1" applyFill="1" applyBorder="1" applyProtection="1"/>
    <xf numFmtId="166" fontId="21" fillId="0" borderId="5" xfId="3" applyNumberFormat="1" applyFont="1" applyFill="1" applyBorder="1" applyAlignment="1" applyProtection="1">
      <alignment horizontal="left" indent="1"/>
    </xf>
    <xf numFmtId="166" fontId="21" fillId="0" borderId="6" xfId="3" applyNumberFormat="1" applyFont="1" applyFill="1" applyBorder="1" applyProtection="1">
      <protection locked="0"/>
    </xf>
    <xf numFmtId="0" fontId="9" fillId="5" borderId="5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indent="3"/>
    </xf>
    <xf numFmtId="43" fontId="9" fillId="7" borderId="6" xfId="3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indent="3"/>
    </xf>
    <xf numFmtId="43" fontId="9" fillId="8" borderId="6" xfId="3" applyFont="1" applyFill="1" applyBorder="1" applyAlignment="1" applyProtection="1">
      <alignment horizontal="right" vertical="center"/>
      <protection locked="0"/>
    </xf>
    <xf numFmtId="167" fontId="21" fillId="0" borderId="6" xfId="5" applyNumberFormat="1" applyFont="1" applyFill="1" applyBorder="1" applyProtection="1"/>
    <xf numFmtId="0" fontId="4" fillId="8" borderId="5" xfId="0" applyFont="1" applyFill="1" applyBorder="1" applyAlignment="1">
      <alignment horizontal="left" vertical="center" indent="2"/>
    </xf>
    <xf numFmtId="43" fontId="4" fillId="8" borderId="6" xfId="3" applyFont="1" applyFill="1" applyBorder="1" applyAlignment="1" applyProtection="1">
      <alignment horizontal="right" vertical="center"/>
      <protection locked="0"/>
    </xf>
    <xf numFmtId="166" fontId="21" fillId="0" borderId="5" xfId="3" quotePrefix="1" applyNumberFormat="1" applyFont="1" applyFill="1" applyBorder="1" applyAlignment="1" applyProtection="1">
      <alignment horizontal="left" indent="3"/>
    </xf>
    <xf numFmtId="3" fontId="21" fillId="0" borderId="6" xfId="3" applyNumberFormat="1" applyFont="1" applyFill="1" applyBorder="1" applyProtection="1">
      <protection locked="0"/>
    </xf>
    <xf numFmtId="165" fontId="4" fillId="0" borderId="6" xfId="3" applyNumberFormat="1" applyFont="1" applyFill="1" applyBorder="1" applyAlignment="1" applyProtection="1">
      <alignment horizontal="right" vertical="center"/>
    </xf>
    <xf numFmtId="165" fontId="9" fillId="6" borderId="6" xfId="3" applyNumberFormat="1" applyFont="1" applyFill="1" applyBorder="1" applyAlignment="1" applyProtection="1">
      <alignment horizontal="right" vertical="center"/>
    </xf>
    <xf numFmtId="0" fontId="9" fillId="7" borderId="5" xfId="0" applyFont="1" applyFill="1" applyBorder="1" applyAlignment="1">
      <alignment horizontal="left" vertical="center" indent="2"/>
    </xf>
    <xf numFmtId="165" fontId="9" fillId="7" borderId="6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  <protection locked="0"/>
    </xf>
    <xf numFmtId="0" fontId="23" fillId="0" borderId="5" xfId="0" applyFont="1" applyBorder="1" applyAlignment="1">
      <alignment horizontal="left"/>
    </xf>
    <xf numFmtId="165" fontId="4" fillId="0" borderId="6" xfId="3" applyNumberFormat="1" applyFont="1" applyFill="1" applyBorder="1" applyAlignment="1" applyProtection="1">
      <alignment horizontal="right"/>
      <protection locked="0"/>
    </xf>
    <xf numFmtId="0" fontId="9" fillId="8" borderId="5" xfId="0" applyFont="1" applyFill="1" applyBorder="1" applyAlignment="1">
      <alignment horizontal="left" vertical="center"/>
    </xf>
    <xf numFmtId="165" fontId="4" fillId="8" borderId="6" xfId="3" applyNumberFormat="1" applyFont="1" applyFill="1" applyBorder="1" applyAlignment="1" applyProtection="1">
      <alignment horizontal="right" vertical="center"/>
      <protection locked="0"/>
    </xf>
    <xf numFmtId="0" fontId="23" fillId="7" borderId="5" xfId="0" applyFont="1" applyFill="1" applyBorder="1" applyAlignment="1">
      <alignment horizontal="left" vertical="center"/>
    </xf>
    <xf numFmtId="165" fontId="9" fillId="7" borderId="6" xfId="3" applyNumberFormat="1" applyFont="1" applyFill="1" applyBorder="1" applyAlignment="1" applyProtection="1">
      <alignment horizontal="right" vertical="center"/>
      <protection locked="0"/>
    </xf>
    <xf numFmtId="9" fontId="9" fillId="7" borderId="6" xfId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 vertical="center"/>
    </xf>
    <xf numFmtId="165" fontId="9" fillId="0" borderId="6" xfId="3" applyNumberFormat="1" applyFont="1" applyFill="1" applyBorder="1" applyAlignment="1" applyProtection="1">
      <alignment horizontal="right" vertical="center"/>
      <protection locked="0"/>
    </xf>
    <xf numFmtId="168" fontId="21" fillId="0" borderId="6" xfId="3" applyNumberFormat="1" applyFont="1" applyFill="1" applyBorder="1" applyProtection="1">
      <protection locked="0"/>
    </xf>
    <xf numFmtId="166" fontId="20" fillId="0" borderId="11" xfId="3" quotePrefix="1" applyNumberFormat="1" applyFont="1" applyFill="1" applyBorder="1" applyAlignment="1" applyProtection="1">
      <alignment vertical="center" wrapText="1"/>
    </xf>
    <xf numFmtId="166" fontId="21" fillId="0" borderId="6" xfId="3" applyNumberFormat="1" applyFont="1" applyFill="1" applyBorder="1" applyAlignment="1" applyProtection="1">
      <alignment vertical="center"/>
      <protection locked="0"/>
    </xf>
    <xf numFmtId="169" fontId="4" fillId="0" borderId="6" xfId="3" applyNumberFormat="1" applyFont="1" applyFill="1" applyBorder="1" applyAlignment="1" applyProtection="1">
      <alignment horizontal="right" vertical="center"/>
      <protection locked="0"/>
    </xf>
    <xf numFmtId="0" fontId="4" fillId="7" borderId="5" xfId="0" applyFont="1" applyFill="1" applyBorder="1" applyAlignment="1">
      <alignment horizontal="left" vertical="center"/>
    </xf>
    <xf numFmtId="165" fontId="4" fillId="7" borderId="6" xfId="3" applyNumberFormat="1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horizontal="left"/>
    </xf>
    <xf numFmtId="0" fontId="21" fillId="0" borderId="12" xfId="4" applyFont="1" applyBorder="1"/>
    <xf numFmtId="167" fontId="21" fillId="0" borderId="13" xfId="4" applyNumberFormat="1" applyFont="1" applyBorder="1" applyAlignment="1">
      <alignment horizontal="right"/>
    </xf>
    <xf numFmtId="0" fontId="21" fillId="0" borderId="14" xfId="4" applyFont="1" applyBorder="1"/>
    <xf numFmtId="0" fontId="23" fillId="8" borderId="5" xfId="0" applyFont="1" applyFill="1" applyBorder="1" applyAlignment="1">
      <alignment horizontal="left" vertical="center"/>
    </xf>
    <xf numFmtId="0" fontId="21" fillId="0" borderId="15" xfId="4" applyFont="1" applyBorder="1" applyAlignment="1">
      <alignment horizontal="left" indent="1"/>
    </xf>
    <xf numFmtId="167" fontId="21" fillId="0" borderId="6" xfId="4" applyNumberFormat="1" applyFont="1" applyBorder="1" applyAlignment="1" applyProtection="1">
      <alignment horizontal="right"/>
      <protection locked="0"/>
    </xf>
    <xf numFmtId="165" fontId="9" fillId="0" borderId="6" xfId="3" applyNumberFormat="1" applyFont="1" applyFill="1" applyBorder="1" applyAlignment="1" applyProtection="1">
      <alignment horizontal="right" vertical="center"/>
    </xf>
    <xf numFmtId="165" fontId="9" fillId="0" borderId="13" xfId="3" applyNumberFormat="1" applyFont="1" applyFill="1" applyBorder="1" applyAlignment="1" applyProtection="1">
      <alignment horizontal="right" vertical="center"/>
    </xf>
    <xf numFmtId="165" fontId="4" fillId="0" borderId="16" xfId="3" applyNumberFormat="1" applyFont="1" applyFill="1" applyBorder="1" applyAlignment="1" applyProtection="1">
      <alignment horizontal="right" vertical="center"/>
      <protection locked="0"/>
    </xf>
    <xf numFmtId="165" fontId="4" fillId="0" borderId="17" xfId="3" applyNumberFormat="1" applyFont="1" applyFill="1" applyBorder="1" applyAlignment="1" applyProtection="1">
      <alignment horizontal="right" vertical="center"/>
      <protection locked="0"/>
    </xf>
    <xf numFmtId="0" fontId="14" fillId="0" borderId="18" xfId="0" applyFont="1" applyBorder="1" applyAlignment="1">
      <alignment horizontal="left" vertical="center"/>
    </xf>
    <xf numFmtId="165" fontId="4" fillId="0" borderId="19" xfId="3" applyNumberFormat="1" applyFont="1" applyFill="1" applyBorder="1" applyAlignment="1" applyProtection="1">
      <alignment horizontal="right" vertical="center"/>
      <protection locked="0"/>
    </xf>
    <xf numFmtId="165" fontId="4" fillId="0" borderId="21" xfId="3" applyNumberFormat="1" applyFont="1" applyFill="1" applyBorder="1" applyAlignment="1" applyProtection="1">
      <alignment horizontal="right" vertical="center"/>
      <protection locked="0"/>
    </xf>
    <xf numFmtId="4" fontId="9" fillId="6" borderId="3" xfId="3" applyNumberFormat="1" applyFont="1" applyFill="1" applyBorder="1" applyAlignment="1" applyProtection="1">
      <alignment horizontal="right" vertical="center"/>
    </xf>
    <xf numFmtId="4" fontId="4" fillId="7" borderId="6" xfId="3" applyNumberFormat="1" applyFont="1" applyFill="1" applyBorder="1" applyAlignment="1" applyProtection="1">
      <alignment horizontal="right" vertical="center"/>
    </xf>
    <xf numFmtId="4" fontId="4" fillId="0" borderId="6" xfId="3" applyNumberFormat="1" applyFont="1" applyFill="1" applyBorder="1" applyAlignment="1" applyProtection="1">
      <alignment horizontal="right" vertical="center"/>
    </xf>
    <xf numFmtId="4" fontId="4" fillId="8" borderId="6" xfId="3" applyNumberFormat="1" applyFont="1" applyFill="1" applyBorder="1" applyAlignment="1" applyProtection="1">
      <alignment horizontal="right" vertical="center"/>
    </xf>
    <xf numFmtId="4" fontId="9" fillId="6" borderId="6" xfId="3" applyNumberFormat="1" applyFont="1" applyFill="1" applyBorder="1" applyAlignment="1" applyProtection="1">
      <alignment horizontal="right" vertical="center"/>
    </xf>
    <xf numFmtId="4" fontId="9" fillId="7" borderId="6" xfId="3" applyNumberFormat="1" applyFont="1" applyFill="1" applyBorder="1" applyAlignment="1" applyProtection="1">
      <alignment horizontal="right" vertical="center"/>
    </xf>
    <xf numFmtId="4" fontId="16" fillId="9" borderId="5" xfId="0" quotePrefix="1" applyNumberFormat="1" applyFont="1" applyFill="1" applyBorder="1" applyAlignment="1">
      <alignment horizontal="left" vertical="center" indent="4"/>
    </xf>
    <xf numFmtId="4" fontId="4" fillId="0" borderId="6" xfId="3" applyNumberFormat="1" applyFont="1" applyFill="1" applyBorder="1" applyAlignment="1" applyProtection="1">
      <alignment horizontal="right"/>
    </xf>
    <xf numFmtId="4" fontId="9" fillId="0" borderId="6" xfId="3" applyNumberFormat="1" applyFont="1" applyFill="1" applyBorder="1" applyAlignment="1" applyProtection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4" fontId="9" fillId="10" borderId="3" xfId="3" applyNumberFormat="1" applyFont="1" applyFill="1" applyBorder="1" applyAlignment="1" applyProtection="1">
      <alignment horizontal="right" vertical="center"/>
    </xf>
    <xf numFmtId="4" fontId="4" fillId="0" borderId="6" xfId="3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right" vertical="center"/>
      <protection locked="0"/>
    </xf>
    <xf numFmtId="4" fontId="20" fillId="0" borderId="0" xfId="4" applyNumberFormat="1" applyFont="1"/>
    <xf numFmtId="4" fontId="4" fillId="0" borderId="6" xfId="3" applyNumberFormat="1" applyFont="1" applyFill="1" applyBorder="1" applyAlignment="1" applyProtection="1">
      <alignment horizontal="left" vertical="center"/>
      <protection locked="0"/>
    </xf>
    <xf numFmtId="4" fontId="21" fillId="0" borderId="6" xfId="3" applyNumberFormat="1" applyFont="1" applyFill="1" applyBorder="1" applyProtection="1"/>
    <xf numFmtId="4" fontId="21" fillId="0" borderId="6" xfId="3" applyNumberFormat="1" applyFont="1" applyFill="1" applyBorder="1" applyProtection="1">
      <protection locked="0"/>
    </xf>
    <xf numFmtId="4" fontId="9" fillId="7" borderId="6" xfId="3" applyNumberFormat="1" applyFont="1" applyFill="1" applyBorder="1" applyAlignment="1" applyProtection="1">
      <alignment horizontal="right" vertical="center"/>
      <protection locked="0"/>
    </xf>
    <xf numFmtId="4" fontId="9" fillId="8" borderId="6" xfId="3" applyNumberFormat="1" applyFont="1" applyFill="1" applyBorder="1" applyAlignment="1" applyProtection="1">
      <alignment horizontal="right" vertical="center"/>
      <protection locked="0"/>
    </xf>
    <xf numFmtId="4" fontId="4" fillId="0" borderId="22" xfId="3" applyNumberFormat="1" applyFont="1" applyFill="1" applyBorder="1" applyAlignment="1" applyProtection="1">
      <alignment horizontal="right" vertical="center"/>
      <protection locked="0"/>
    </xf>
    <xf numFmtId="4" fontId="21" fillId="0" borderId="6" xfId="5" applyNumberFormat="1" applyFont="1" applyFill="1" applyBorder="1" applyProtection="1"/>
    <xf numFmtId="4" fontId="4" fillId="8" borderId="6" xfId="3" applyNumberFormat="1" applyFont="1" applyFill="1" applyBorder="1" applyAlignment="1" applyProtection="1">
      <alignment horizontal="right" vertical="center"/>
      <protection locked="0"/>
    </xf>
    <xf numFmtId="4" fontId="4" fillId="0" borderId="6" xfId="3" applyNumberFormat="1" applyFont="1" applyFill="1" applyBorder="1" applyAlignment="1" applyProtection="1">
      <alignment horizontal="right"/>
      <protection locked="0"/>
    </xf>
    <xf numFmtId="4" fontId="9" fillId="7" borderId="6" xfId="1" applyNumberFormat="1" applyFont="1" applyFill="1" applyBorder="1" applyAlignment="1" applyProtection="1">
      <alignment horizontal="right" vertical="center"/>
      <protection locked="0"/>
    </xf>
    <xf numFmtId="4" fontId="9" fillId="0" borderId="6" xfId="3" applyNumberFormat="1" applyFont="1" applyFill="1" applyBorder="1" applyAlignment="1" applyProtection="1">
      <alignment horizontal="right" vertical="center"/>
      <protection locked="0"/>
    </xf>
    <xf numFmtId="4" fontId="21" fillId="0" borderId="6" xfId="3" applyNumberFormat="1" applyFont="1" applyFill="1" applyBorder="1" applyAlignment="1" applyProtection="1">
      <alignment vertical="center"/>
      <protection locked="0"/>
    </xf>
    <xf numFmtId="4" fontId="21" fillId="8" borderId="6" xfId="3" applyNumberFormat="1" applyFont="1" applyFill="1" applyBorder="1" applyProtection="1">
      <protection locked="0"/>
    </xf>
    <xf numFmtId="4" fontId="4" fillId="0" borderId="6" xfId="6" applyNumberFormat="1" applyFont="1" applyFill="1" applyBorder="1" applyAlignment="1" applyProtection="1">
      <alignment horizontal="right" vertical="center"/>
      <protection locked="0"/>
    </xf>
    <xf numFmtId="4" fontId="21" fillId="0" borderId="13" xfId="4" applyNumberFormat="1" applyFont="1" applyBorder="1" applyAlignment="1">
      <alignment horizontal="right"/>
    </xf>
    <xf numFmtId="4" fontId="21" fillId="0" borderId="6" xfId="4" applyNumberFormat="1" applyFont="1" applyBorder="1" applyAlignment="1" applyProtection="1">
      <alignment horizontal="right"/>
      <protection locked="0"/>
    </xf>
    <xf numFmtId="4" fontId="9" fillId="0" borderId="13" xfId="3" applyNumberFormat="1" applyFont="1" applyFill="1" applyBorder="1" applyAlignment="1" applyProtection="1">
      <alignment horizontal="right" vertical="center"/>
    </xf>
    <xf numFmtId="4" fontId="4" fillId="8" borderId="16" xfId="3" applyNumberFormat="1" applyFont="1" applyFill="1" applyBorder="1" applyAlignment="1" applyProtection="1">
      <alignment horizontal="right" vertical="center"/>
      <protection locked="0"/>
    </xf>
    <xf numFmtId="4" fontId="4" fillId="0" borderId="16" xfId="3" applyNumberFormat="1" applyFont="1" applyFill="1" applyBorder="1" applyAlignment="1" applyProtection="1">
      <alignment horizontal="right" vertical="center"/>
      <protection locked="0"/>
    </xf>
    <xf numFmtId="4" fontId="4" fillId="0" borderId="1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19" xfId="3" applyNumberFormat="1" applyFont="1" applyFill="1" applyBorder="1" applyAlignment="1" applyProtection="1">
      <alignment horizontal="right" vertical="center"/>
      <protection locked="0"/>
    </xf>
    <xf numFmtId="4" fontId="4" fillId="8" borderId="20" xfId="3" applyNumberFormat="1" applyFont="1" applyFill="1" applyBorder="1" applyAlignment="1" applyProtection="1">
      <alignment horizontal="right" vertical="center"/>
      <protection locked="0"/>
    </xf>
    <xf numFmtId="1" fontId="5" fillId="2" borderId="0" xfId="2" applyNumberFormat="1" applyFont="1" applyFill="1" applyAlignment="1">
      <alignment horizontal="center"/>
    </xf>
    <xf numFmtId="1" fontId="6" fillId="2" borderId="0" xfId="2" applyNumberFormat="1" applyFont="1" applyFill="1" applyAlignment="1">
      <alignment horizontal="center"/>
    </xf>
    <xf numFmtId="1" fontId="7" fillId="3" borderId="0" xfId="2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7">
    <cellStyle name="Millares 2" xfId="3" xr:uid="{B1536D48-D983-4143-967B-784EC783613A}"/>
    <cellStyle name="Millares 2 2" xfId="5" xr:uid="{FA50CFEC-8E5A-41E9-B771-A0D1DD713CE0}"/>
    <cellStyle name="Moneda 2" xfId="6" xr:uid="{4D7CD8CB-DF17-43FD-B204-F1BCAF1FF128}"/>
    <cellStyle name="Normal" xfId="0" builtinId="0"/>
    <cellStyle name="Normal 2_ALDAMA 03 MAR 2009 MODIF_PIGOO CONCENTRADOPROG_INDIC_GESTION ORG  OP rvh" xfId="4" xr:uid="{4D23FE0B-59DF-431B-A3BD-87A9D4A83C02}"/>
    <cellStyle name="Normal_FORMATO DEL PPTO. 2002  SEPT. 4" xfId="2" xr:uid="{04604BE9-654C-42BE-9636-1D9DACB5488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205</xdr:row>
      <xdr:rowOff>0</xdr:rowOff>
    </xdr:from>
    <xdr:to>
      <xdr:col>5</xdr:col>
      <xdr:colOff>1056231</xdr:colOff>
      <xdr:row>208</xdr:row>
      <xdr:rowOff>38482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3298785" y="26853266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2A70-6C5F-496A-A6F1-50F84FCC69A9}">
  <sheetPr>
    <pageSetUpPr fitToPage="1"/>
  </sheetPr>
  <dimension ref="A1:R204"/>
  <sheetViews>
    <sheetView tabSelected="1" topLeftCell="A57" zoomScale="79" zoomScaleNormal="79" workbookViewId="0">
      <selection activeCell="F212" sqref="F212"/>
    </sheetView>
  </sheetViews>
  <sheetFormatPr baseColWidth="10" defaultRowHeight="14.4" x14ac:dyDescent="0.3"/>
  <cols>
    <col min="1" max="1" width="48.109375" customWidth="1"/>
    <col min="2" max="2" width="16.5546875" customWidth="1"/>
    <col min="3" max="3" width="17.44140625" customWidth="1"/>
    <col min="4" max="4" width="16.88671875" customWidth="1"/>
    <col min="5" max="5" width="16.109375" customWidth="1"/>
    <col min="6" max="6" width="16.88671875" customWidth="1"/>
    <col min="7" max="8" width="17.5546875" customWidth="1"/>
    <col min="9" max="9" width="16.88671875" customWidth="1"/>
    <col min="10" max="10" width="18.109375" customWidth="1"/>
    <col min="11" max="11" width="17.33203125" customWidth="1"/>
    <col min="12" max="12" width="16" customWidth="1"/>
    <col min="13" max="13" width="17" customWidth="1"/>
    <col min="14" max="14" width="17.33203125" customWidth="1"/>
    <col min="15" max="15" width="16.109375" customWidth="1"/>
    <col min="16" max="17" width="17.33203125" customWidth="1"/>
    <col min="18" max="18" width="13" customWidth="1"/>
  </cols>
  <sheetData>
    <row r="1" spans="1:18" ht="21" x14ac:dyDescent="0.4">
      <c r="A1" s="143" t="s">
        <v>176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399999999999999" x14ac:dyDescent="0.3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5.6" x14ac:dyDescent="0.3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7.399999999999999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15.6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18" ht="15.6" x14ac:dyDescent="0.3">
      <c r="A8" s="2"/>
      <c r="B8" s="3"/>
      <c r="C8" s="4">
        <v>2</v>
      </c>
      <c r="D8" s="4">
        <v>0</v>
      </c>
      <c r="E8" s="4">
        <v>0</v>
      </c>
      <c r="F8" s="4">
        <v>0</v>
      </c>
      <c r="G8" s="4">
        <v>0</v>
      </c>
      <c r="H8" s="4"/>
      <c r="I8" s="4">
        <v>0</v>
      </c>
      <c r="J8" s="4">
        <v>0</v>
      </c>
      <c r="K8" s="4">
        <v>0</v>
      </c>
      <c r="L8" s="4">
        <v>0</v>
      </c>
      <c r="M8" s="4">
        <v>0</v>
      </c>
      <c r="N8" s="5"/>
      <c r="O8" s="5"/>
      <c r="P8" s="5"/>
      <c r="Q8" s="5"/>
      <c r="R8" s="6"/>
    </row>
    <row r="9" spans="1:18" ht="46.8" x14ac:dyDescent="0.3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9" t="s">
        <v>19</v>
      </c>
    </row>
    <row r="10" spans="1:18" ht="15.6" x14ac:dyDescent="0.3">
      <c r="A10" s="10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x14ac:dyDescent="0.3">
      <c r="A11" s="13" t="s">
        <v>21</v>
      </c>
      <c r="B11" s="104">
        <f t="shared" ref="B11" si="0">+B12+B19</f>
        <v>696287.24</v>
      </c>
      <c r="C11" s="104">
        <f>+C12+C19</f>
        <v>645169.5</v>
      </c>
      <c r="D11" s="104">
        <f>+D12+D19</f>
        <v>1074435.69</v>
      </c>
      <c r="E11" s="104">
        <f>+E12+H18</f>
        <v>736028.44000000006</v>
      </c>
      <c r="F11" s="104">
        <f>+F12+I18</f>
        <v>1156588.1100000001</v>
      </c>
      <c r="G11" s="104">
        <f>+G12+J18</f>
        <v>1236066.5499999998</v>
      </c>
      <c r="H11" s="104">
        <f t="shared" ref="H11" si="1">+H12+H19</f>
        <v>906969.63</v>
      </c>
      <c r="I11" s="104">
        <f>+I12+I19</f>
        <v>922820.92</v>
      </c>
      <c r="J11" s="104">
        <f>+J12+J19</f>
        <v>922982.17999999993</v>
      </c>
      <c r="K11" s="104">
        <f t="shared" ref="K11:M11" si="2">+K12+K19</f>
        <v>791827.53</v>
      </c>
      <c r="L11" s="104">
        <f t="shared" si="2"/>
        <v>740479.84</v>
      </c>
      <c r="M11" s="14">
        <f t="shared" si="2"/>
        <v>1328239.29</v>
      </c>
      <c r="N11" s="14">
        <f>+N12+N19</f>
        <v>10600222.91</v>
      </c>
      <c r="O11" s="14">
        <f>+O12+O19</f>
        <v>8422217</v>
      </c>
      <c r="P11" s="14">
        <f t="shared" ref="P11" si="3">+P12+P19</f>
        <v>9356072.4800000004</v>
      </c>
      <c r="Q11" s="14">
        <f>+N11-P11</f>
        <v>1244150.4299999997</v>
      </c>
      <c r="R11" s="15">
        <f>+Q11/P11</f>
        <v>0.13297785290350803</v>
      </c>
    </row>
    <row r="12" spans="1:18" x14ac:dyDescent="0.3">
      <c r="A12" s="16" t="s">
        <v>22</v>
      </c>
      <c r="B12" s="105">
        <f t="shared" ref="B12:M12" si="4">B13</f>
        <v>695143.74</v>
      </c>
      <c r="C12" s="105">
        <f t="shared" si="4"/>
        <v>644299.75</v>
      </c>
      <c r="D12" s="105">
        <f>D13</f>
        <v>1066607.8599999999</v>
      </c>
      <c r="E12" s="105">
        <f t="shared" si="4"/>
        <v>680523.4</v>
      </c>
      <c r="F12" s="105">
        <f t="shared" si="4"/>
        <v>1086157.6000000001</v>
      </c>
      <c r="G12" s="105">
        <f t="shared" si="4"/>
        <v>1168111.8899999999</v>
      </c>
      <c r="H12" s="105">
        <f t="shared" si="4"/>
        <v>906760.29</v>
      </c>
      <c r="I12" s="105">
        <f t="shared" si="4"/>
        <v>922667.53</v>
      </c>
      <c r="J12" s="105">
        <f t="shared" si="4"/>
        <v>922728.07</v>
      </c>
      <c r="K12" s="105">
        <f t="shared" si="4"/>
        <v>789937.91</v>
      </c>
      <c r="L12" s="105">
        <v>736820</v>
      </c>
      <c r="M12" s="17">
        <f t="shared" si="4"/>
        <v>1327905.3700000001</v>
      </c>
      <c r="N12" s="17">
        <f>+N13</f>
        <v>10582016.77</v>
      </c>
      <c r="O12" s="17">
        <v>8392070</v>
      </c>
      <c r="P12" s="17">
        <f>+P13+P16+P17</f>
        <v>9325925.4800000004</v>
      </c>
      <c r="Q12" s="17">
        <f>+N12-P12</f>
        <v>1256091.2899999991</v>
      </c>
      <c r="R12" s="18">
        <f>+Q12/P12</f>
        <v>0.13468811140446718</v>
      </c>
    </row>
    <row r="13" spans="1:18" x14ac:dyDescent="0.3">
      <c r="A13" s="19" t="s">
        <v>23</v>
      </c>
      <c r="B13" s="105">
        <f>+B14+B15</f>
        <v>695143.74</v>
      </c>
      <c r="C13" s="105">
        <f>+C14+C15</f>
        <v>644299.75</v>
      </c>
      <c r="D13" s="105">
        <f>+D14+D15+D20</f>
        <v>1066607.8599999999</v>
      </c>
      <c r="E13" s="105">
        <f>+E14+E15+E19</f>
        <v>680523.4</v>
      </c>
      <c r="F13" s="105">
        <f>+F14+F15+F19</f>
        <v>1086157.6000000001</v>
      </c>
      <c r="G13" s="105">
        <f>+G14+G15+G19</f>
        <v>1168111.8899999999</v>
      </c>
      <c r="H13" s="105">
        <f t="shared" ref="H13:O13" si="5">+H14+H15</f>
        <v>906760.29</v>
      </c>
      <c r="I13" s="105">
        <f t="shared" si="5"/>
        <v>922667.53</v>
      </c>
      <c r="J13" s="105">
        <f t="shared" si="5"/>
        <v>922728.07</v>
      </c>
      <c r="K13" s="105">
        <f>+K14+K15</f>
        <v>789937.91</v>
      </c>
      <c r="L13" s="105">
        <f>+L14+L15</f>
        <v>736820.20000000007</v>
      </c>
      <c r="M13" s="17">
        <f t="shared" si="5"/>
        <v>1327905.3700000001</v>
      </c>
      <c r="N13" s="17">
        <f t="shared" si="5"/>
        <v>10582016.77</v>
      </c>
      <c r="O13" s="17">
        <f t="shared" si="5"/>
        <v>9325925.4800000004</v>
      </c>
      <c r="P13" s="17">
        <f>+P14+P15</f>
        <v>9325925.4800000004</v>
      </c>
      <c r="Q13" s="17">
        <f>+N13-P13</f>
        <v>1256091.2899999991</v>
      </c>
      <c r="R13" s="18">
        <f>+Q13/P13</f>
        <v>0.13468811140446718</v>
      </c>
    </row>
    <row r="14" spans="1:18" x14ac:dyDescent="0.3">
      <c r="A14" s="20" t="s">
        <v>24</v>
      </c>
      <c r="B14" s="106">
        <v>654571.12</v>
      </c>
      <c r="C14" s="106">
        <v>613843.36</v>
      </c>
      <c r="D14" s="106">
        <v>676702.08</v>
      </c>
      <c r="E14" s="106">
        <v>638422.34</v>
      </c>
      <c r="F14" s="106">
        <v>1008759.56</v>
      </c>
      <c r="G14" s="106">
        <v>1119214.72</v>
      </c>
      <c r="H14" s="107">
        <v>864120.9</v>
      </c>
      <c r="I14" s="107">
        <v>890685.5</v>
      </c>
      <c r="J14" s="107">
        <v>889790.45</v>
      </c>
      <c r="K14" s="106">
        <v>768939.04</v>
      </c>
      <c r="L14" s="106">
        <v>704644.42</v>
      </c>
      <c r="M14" s="21">
        <v>1298775.58</v>
      </c>
      <c r="N14" s="21">
        <f t="shared" ref="N14:N19" si="6">SUM(B14:M14)</f>
        <v>10128469.07</v>
      </c>
      <c r="O14" s="21">
        <v>8392070</v>
      </c>
      <c r="P14" s="21">
        <f t="shared" ref="P14:P19" si="7">+O14/12*$R$20</f>
        <v>8392070</v>
      </c>
      <c r="Q14" s="21">
        <f t="shared" ref="Q14:Q19" si="8">+N14-P14</f>
        <v>1736399.0700000003</v>
      </c>
      <c r="R14" s="23">
        <f t="shared" ref="R14:R34" si="9">+Q14/P14</f>
        <v>0.20690950742784561</v>
      </c>
    </row>
    <row r="15" spans="1:18" x14ac:dyDescent="0.3">
      <c r="A15" s="20" t="s">
        <v>25</v>
      </c>
      <c r="B15" s="106">
        <v>40572.620000000003</v>
      </c>
      <c r="C15" s="106">
        <v>30456.39</v>
      </c>
      <c r="D15" s="106">
        <v>26123.78</v>
      </c>
      <c r="E15" s="106">
        <v>41695.660000000003</v>
      </c>
      <c r="F15" s="106">
        <v>76137.740000000005</v>
      </c>
      <c r="G15" s="106">
        <v>48698.03</v>
      </c>
      <c r="H15" s="107">
        <v>42639.39</v>
      </c>
      <c r="I15" s="107">
        <v>31982.03</v>
      </c>
      <c r="J15" s="107">
        <v>32937.620000000003</v>
      </c>
      <c r="K15" s="106">
        <v>20998.87</v>
      </c>
      <c r="L15" s="106">
        <v>32175.78</v>
      </c>
      <c r="M15" s="21">
        <v>29129.79</v>
      </c>
      <c r="N15" s="21">
        <f t="shared" si="6"/>
        <v>453547.7</v>
      </c>
      <c r="O15" s="21">
        <v>933855.48</v>
      </c>
      <c r="P15" s="21">
        <f t="shared" si="7"/>
        <v>933855.48</v>
      </c>
      <c r="Q15" s="21">
        <f t="shared" si="8"/>
        <v>-480307.77999999997</v>
      </c>
      <c r="R15" s="23">
        <f t="shared" si="9"/>
        <v>-0.51432774159016548</v>
      </c>
    </row>
    <row r="16" spans="1:18" x14ac:dyDescent="0.3">
      <c r="A16" s="24" t="s">
        <v>26</v>
      </c>
      <c r="B16" s="106">
        <v>90422.89</v>
      </c>
      <c r="C16" s="106">
        <v>88312.35</v>
      </c>
      <c r="D16" s="106">
        <v>89746.18</v>
      </c>
      <c r="E16" s="106">
        <v>99784</v>
      </c>
      <c r="F16" s="106">
        <v>101816.08</v>
      </c>
      <c r="G16" s="106">
        <v>104406.81</v>
      </c>
      <c r="H16" s="107">
        <v>101548.87</v>
      </c>
      <c r="I16" s="107">
        <v>105124.6</v>
      </c>
      <c r="J16" s="107">
        <v>100827.64</v>
      </c>
      <c r="K16" s="106">
        <v>101465.08</v>
      </c>
      <c r="L16" s="106">
        <v>99009</v>
      </c>
      <c r="M16" s="25">
        <v>101011.52</v>
      </c>
      <c r="N16" s="25">
        <f t="shared" si="6"/>
        <v>1183475.02</v>
      </c>
      <c r="O16" s="25"/>
      <c r="P16" s="21">
        <f t="shared" si="7"/>
        <v>0</v>
      </c>
      <c r="Q16" s="21">
        <f t="shared" si="8"/>
        <v>1183475.02</v>
      </c>
      <c r="R16" s="23" t="e">
        <f t="shared" si="9"/>
        <v>#DIV/0!</v>
      </c>
    </row>
    <row r="17" spans="1:18" x14ac:dyDescent="0.3">
      <c r="A17" s="24" t="s">
        <v>27</v>
      </c>
      <c r="B17" s="106">
        <v>8807.32</v>
      </c>
      <c r="C17" s="106">
        <v>5176.8</v>
      </c>
      <c r="D17" s="106">
        <v>1906.62</v>
      </c>
      <c r="E17" s="106">
        <v>5315</v>
      </c>
      <c r="F17" s="106">
        <v>2417.66</v>
      </c>
      <c r="G17" s="106">
        <v>20581.28</v>
      </c>
      <c r="H17" s="107">
        <v>2790.37</v>
      </c>
      <c r="I17" s="107">
        <v>3994.67</v>
      </c>
      <c r="J17" s="107">
        <v>887.35</v>
      </c>
      <c r="K17" s="106">
        <v>7752.81</v>
      </c>
      <c r="L17" s="106">
        <v>3343.91</v>
      </c>
      <c r="M17" s="25">
        <v>11955.25</v>
      </c>
      <c r="N17" s="25">
        <f t="shared" si="6"/>
        <v>74929.039999999994</v>
      </c>
      <c r="O17" s="25"/>
      <c r="P17" s="21">
        <f t="shared" si="7"/>
        <v>0</v>
      </c>
      <c r="Q17" s="21">
        <f t="shared" si="8"/>
        <v>74929.039999999994</v>
      </c>
      <c r="R17" s="23" t="e">
        <f t="shared" si="9"/>
        <v>#DIV/0!</v>
      </c>
    </row>
    <row r="18" spans="1:18" x14ac:dyDescent="0.3">
      <c r="A18" s="24" t="s">
        <v>28</v>
      </c>
      <c r="B18" s="106">
        <v>136167.96</v>
      </c>
      <c r="C18" s="106">
        <v>221943</v>
      </c>
      <c r="D18" s="106">
        <v>235489.95</v>
      </c>
      <c r="E18" s="106">
        <v>77233</v>
      </c>
      <c r="F18" s="106">
        <v>162706.38</v>
      </c>
      <c r="G18" s="106">
        <v>81277.23</v>
      </c>
      <c r="H18" s="107">
        <v>55505.04</v>
      </c>
      <c r="I18" s="107">
        <v>70430.509999999995</v>
      </c>
      <c r="J18" s="107">
        <v>67954.66</v>
      </c>
      <c r="K18" s="106">
        <v>65510.14</v>
      </c>
      <c r="L18" s="106">
        <v>43268.33</v>
      </c>
      <c r="M18" s="25">
        <v>89452.65</v>
      </c>
      <c r="N18" s="25">
        <f t="shared" si="6"/>
        <v>1306938.8499999999</v>
      </c>
      <c r="O18" s="25"/>
      <c r="P18" s="21">
        <f t="shared" si="7"/>
        <v>0</v>
      </c>
      <c r="Q18" s="21">
        <f t="shared" si="8"/>
        <v>1306938.8499999999</v>
      </c>
      <c r="R18" s="23"/>
    </row>
    <row r="19" spans="1:18" x14ac:dyDescent="0.3">
      <c r="A19" s="26" t="s">
        <v>29</v>
      </c>
      <c r="B19" s="106">
        <v>1143.5</v>
      </c>
      <c r="C19" s="106">
        <v>869.75</v>
      </c>
      <c r="D19" s="106">
        <v>7827.83</v>
      </c>
      <c r="E19" s="106">
        <v>405.4</v>
      </c>
      <c r="F19" s="106">
        <v>1260.3</v>
      </c>
      <c r="G19" s="106">
        <v>199.14</v>
      </c>
      <c r="H19" s="106">
        <v>209.34</v>
      </c>
      <c r="I19" s="107">
        <v>153.38999999999999</v>
      </c>
      <c r="J19" s="107">
        <v>254.11</v>
      </c>
      <c r="K19" s="106">
        <v>1889.62</v>
      </c>
      <c r="L19" s="106">
        <v>3659.84</v>
      </c>
      <c r="M19" s="21">
        <v>333.92</v>
      </c>
      <c r="N19" s="21">
        <f t="shared" si="6"/>
        <v>18206.139999999996</v>
      </c>
      <c r="O19" s="21">
        <v>30147</v>
      </c>
      <c r="P19" s="21">
        <f t="shared" si="7"/>
        <v>30147</v>
      </c>
      <c r="Q19" s="21">
        <f t="shared" si="8"/>
        <v>-11940.860000000004</v>
      </c>
      <c r="R19" s="27">
        <f>+Q19/P19</f>
        <v>-0.39608783626894895</v>
      </c>
    </row>
    <row r="20" spans="1:18" x14ac:dyDescent="0.3">
      <c r="A20" s="26" t="s">
        <v>30</v>
      </c>
      <c r="B20" s="106"/>
      <c r="C20" s="106"/>
      <c r="D20" s="106">
        <v>363782</v>
      </c>
      <c r="E20" s="106"/>
      <c r="F20" s="106"/>
      <c r="G20" s="106"/>
      <c r="H20" s="107"/>
      <c r="I20" s="106"/>
      <c r="J20" s="106"/>
      <c r="K20" s="106"/>
      <c r="L20" s="106"/>
      <c r="M20" s="21"/>
      <c r="N20" s="21"/>
      <c r="O20" s="21">
        <v>466141.04</v>
      </c>
      <c r="P20" s="21"/>
      <c r="Q20" s="21"/>
      <c r="R20" s="28">
        <f>COUNTA(B14:M14)</f>
        <v>12</v>
      </c>
    </row>
    <row r="21" spans="1:18" x14ac:dyDescent="0.3">
      <c r="A21" s="29" t="s">
        <v>31</v>
      </c>
      <c r="B21" s="108">
        <f>+B22+B34+B35</f>
        <v>813771.51</v>
      </c>
      <c r="C21" s="108">
        <f>+C22+C34+C35</f>
        <v>971229.1399999999</v>
      </c>
      <c r="D21" s="108">
        <f>+D22+D34+D35</f>
        <v>1123259.1500000001</v>
      </c>
      <c r="E21" s="108">
        <f>+E22+E34+E35</f>
        <v>961183.36</v>
      </c>
      <c r="F21" s="108">
        <f>+F22+F34+F35</f>
        <v>789038.11</v>
      </c>
      <c r="G21" s="108">
        <f>+G22+G34+G35</f>
        <v>1033813.05</v>
      </c>
      <c r="H21" s="108">
        <f>+H22+H34+H35</f>
        <v>1024625.5499999999</v>
      </c>
      <c r="I21" s="108">
        <f>+I22+I34+I35</f>
        <v>955824.72</v>
      </c>
      <c r="J21" s="108">
        <f>+J22+J33+J34</f>
        <v>899001.98</v>
      </c>
      <c r="K21" s="108">
        <f>+K22+K33+K34</f>
        <v>1097084.47</v>
      </c>
      <c r="L21" s="108">
        <f>+L22+L33+L34</f>
        <v>971818.12</v>
      </c>
      <c r="M21" s="30">
        <f>+M22+M33+M34</f>
        <v>1004338.14</v>
      </c>
      <c r="N21" s="30">
        <f t="shared" ref="N21:N31" si="10">SUM(B21:M21)</f>
        <v>11644987.299999999</v>
      </c>
      <c r="O21" s="30">
        <f>+O22+O3434+O35</f>
        <v>6666522.9100000001</v>
      </c>
      <c r="P21" s="30">
        <f>+P22+P33+P34</f>
        <v>8365941.9100000001</v>
      </c>
      <c r="Q21" s="30">
        <f>+N21-P21</f>
        <v>3279045.3899999987</v>
      </c>
      <c r="R21" s="31">
        <f t="shared" ref="R21:R27" si="11">+Q21/P21</f>
        <v>0.39195172824239688</v>
      </c>
    </row>
    <row r="22" spans="1:18" x14ac:dyDescent="0.3">
      <c r="A22" s="16" t="s">
        <v>32</v>
      </c>
      <c r="B22" s="109">
        <f>+B23+B24+B25+B30</f>
        <v>813771.51</v>
      </c>
      <c r="C22" s="109">
        <f>+C23+C24+C25+C30</f>
        <v>971229.1399999999</v>
      </c>
      <c r="D22" s="109">
        <f>+D23+D24+D25+D30</f>
        <v>1123259.1500000001</v>
      </c>
      <c r="E22" s="109">
        <f>+E23+E24+E25+E30</f>
        <v>961183.36</v>
      </c>
      <c r="F22" s="109">
        <f t="shared" ref="F22:M22" si="12">+F23+F24+F25+F30</f>
        <v>789038.11</v>
      </c>
      <c r="G22" s="109">
        <f t="shared" si="12"/>
        <v>1033813.05</v>
      </c>
      <c r="H22" s="109">
        <f t="shared" si="12"/>
        <v>1024625.5499999999</v>
      </c>
      <c r="I22" s="109">
        <f t="shared" si="12"/>
        <v>955824.72</v>
      </c>
      <c r="J22" s="109">
        <f t="shared" si="12"/>
        <v>899001.98</v>
      </c>
      <c r="K22" s="109">
        <f t="shared" si="12"/>
        <v>1097084.47</v>
      </c>
      <c r="L22" s="109">
        <f t="shared" si="12"/>
        <v>971818.12</v>
      </c>
      <c r="M22" s="32">
        <f t="shared" si="12"/>
        <v>1004338.14</v>
      </c>
      <c r="N22" s="32">
        <f t="shared" si="10"/>
        <v>11644987.299999999</v>
      </c>
      <c r="O22" s="32">
        <f>+O23+O24+O25+O30</f>
        <v>6666522.9100000001</v>
      </c>
      <c r="P22" s="32">
        <f>+P23+P24+P25+P30</f>
        <v>8365941.9100000001</v>
      </c>
      <c r="Q22" s="32">
        <f>+N22-P22</f>
        <v>3279045.3899999987</v>
      </c>
      <c r="R22" s="18">
        <f t="shared" si="11"/>
        <v>0.39195172824239688</v>
      </c>
    </row>
    <row r="23" spans="1:18" x14ac:dyDescent="0.3">
      <c r="A23" s="24" t="s">
        <v>33</v>
      </c>
      <c r="B23" s="106">
        <v>234585.17</v>
      </c>
      <c r="C23" s="106">
        <v>383059.15</v>
      </c>
      <c r="D23" s="106">
        <v>345839.56</v>
      </c>
      <c r="E23" s="106">
        <v>355100.82</v>
      </c>
      <c r="F23" s="106">
        <v>244686.33</v>
      </c>
      <c r="G23" s="106">
        <v>374950.95</v>
      </c>
      <c r="H23" s="107">
        <v>328729.59999999998</v>
      </c>
      <c r="I23" s="107">
        <v>362463.87</v>
      </c>
      <c r="J23" s="107">
        <v>258037.96</v>
      </c>
      <c r="K23" s="106">
        <v>229568.89</v>
      </c>
      <c r="L23" s="106">
        <v>403651.91</v>
      </c>
      <c r="M23" s="21">
        <v>293712.14</v>
      </c>
      <c r="N23" s="21">
        <f t="shared" si="10"/>
        <v>3814386.3500000006</v>
      </c>
      <c r="O23" s="21">
        <v>3311522.91</v>
      </c>
      <c r="P23" s="21">
        <f t="shared" ref="P23:P24" si="13">+O23/12*$R$20</f>
        <v>3311522.91</v>
      </c>
      <c r="Q23" s="21">
        <f>+N23-P23</f>
        <v>502863.44000000041</v>
      </c>
      <c r="R23" s="23">
        <f t="shared" si="11"/>
        <v>0.15185262299755625</v>
      </c>
    </row>
    <row r="24" spans="1:18" x14ac:dyDescent="0.3">
      <c r="A24" s="24" t="s">
        <v>34</v>
      </c>
      <c r="B24" s="106">
        <v>80284.72</v>
      </c>
      <c r="C24" s="106">
        <v>86123.05</v>
      </c>
      <c r="D24" s="106">
        <v>183797.85</v>
      </c>
      <c r="E24" s="106">
        <v>108769.54</v>
      </c>
      <c r="F24" s="106">
        <v>66521.94</v>
      </c>
      <c r="G24" s="106">
        <v>111428.97</v>
      </c>
      <c r="H24" s="107">
        <v>75259.429999999993</v>
      </c>
      <c r="I24" s="107">
        <v>109709.31</v>
      </c>
      <c r="J24" s="107">
        <v>121355.65</v>
      </c>
      <c r="K24" s="106">
        <v>84951.48</v>
      </c>
      <c r="L24" s="106">
        <v>128974.75</v>
      </c>
      <c r="M24" s="21">
        <v>43189.08</v>
      </c>
      <c r="N24" s="21">
        <f t="shared" si="10"/>
        <v>1200365.77</v>
      </c>
      <c r="O24" s="21">
        <v>933000</v>
      </c>
      <c r="P24" s="21">
        <f t="shared" si="13"/>
        <v>933000</v>
      </c>
      <c r="Q24" s="21">
        <f t="shared" ref="Q24:Q30" si="14">+N24-P24</f>
        <v>267365.77</v>
      </c>
      <c r="R24" s="23">
        <f t="shared" si="11"/>
        <v>0.28656566988210075</v>
      </c>
    </row>
    <row r="25" spans="1:18" x14ac:dyDescent="0.3">
      <c r="A25" s="19" t="s">
        <v>35</v>
      </c>
      <c r="B25" s="105">
        <f>+B26+B29+B30</f>
        <v>371739.14</v>
      </c>
      <c r="C25" s="105">
        <f>+C26+C27+C28+C29</f>
        <v>372985.24</v>
      </c>
      <c r="D25" s="105">
        <f t="shared" ref="D25:G25" si="15">+D26+D27+D28+D29</f>
        <v>465219.65</v>
      </c>
      <c r="E25" s="105">
        <f>+E26+E27+E29</f>
        <v>368910.91000000003</v>
      </c>
      <c r="F25" s="105">
        <f t="shared" si="15"/>
        <v>349427.75</v>
      </c>
      <c r="G25" s="105">
        <f t="shared" si="15"/>
        <v>407721.55999999994</v>
      </c>
      <c r="H25" s="105">
        <f>+H26+H27+H28+H29</f>
        <v>483677.54</v>
      </c>
      <c r="I25" s="105">
        <f t="shared" ref="I25:M25" si="16">+I26+I27+I28+I29</f>
        <v>345127.94</v>
      </c>
      <c r="J25" s="105">
        <f t="shared" si="16"/>
        <v>381083.99</v>
      </c>
      <c r="K25" s="105">
        <f t="shared" si="16"/>
        <v>413545.39</v>
      </c>
      <c r="L25" s="105">
        <f t="shared" si="16"/>
        <v>301595.29000000004</v>
      </c>
      <c r="M25" s="17">
        <f t="shared" si="16"/>
        <v>529840.75</v>
      </c>
      <c r="N25" s="17">
        <f t="shared" si="10"/>
        <v>4790875.1500000004</v>
      </c>
      <c r="O25" s="17">
        <f>+O26+O3438+O39</f>
        <v>2422000</v>
      </c>
      <c r="P25" s="17">
        <v>4121419</v>
      </c>
      <c r="Q25" s="17">
        <f t="shared" si="14"/>
        <v>669456.15000000037</v>
      </c>
      <c r="R25" s="18">
        <f t="shared" si="11"/>
        <v>0.16243341189041938</v>
      </c>
    </row>
    <row r="26" spans="1:18" x14ac:dyDescent="0.3">
      <c r="A26" s="20" t="s">
        <v>36</v>
      </c>
      <c r="B26" s="106">
        <v>196479</v>
      </c>
      <c r="C26" s="106">
        <v>173274</v>
      </c>
      <c r="D26" s="106">
        <v>186379</v>
      </c>
      <c r="E26" s="106">
        <v>177213</v>
      </c>
      <c r="F26" s="106">
        <v>174393</v>
      </c>
      <c r="G26" s="106">
        <v>208618</v>
      </c>
      <c r="H26" s="107">
        <v>211933</v>
      </c>
      <c r="I26" s="107">
        <v>235688</v>
      </c>
      <c r="J26" s="107">
        <v>247036</v>
      </c>
      <c r="K26" s="106">
        <v>184838</v>
      </c>
      <c r="L26" s="106">
        <v>143494</v>
      </c>
      <c r="M26" s="21">
        <v>128057</v>
      </c>
      <c r="N26" s="21">
        <f t="shared" si="10"/>
        <v>2267402</v>
      </c>
      <c r="O26" s="21">
        <v>2422000</v>
      </c>
      <c r="P26" s="21">
        <f t="shared" ref="P26:P31" si="17">+O26/12*$R$20</f>
        <v>2422000</v>
      </c>
      <c r="Q26" s="21">
        <f t="shared" si="14"/>
        <v>-154598</v>
      </c>
      <c r="R26" s="23"/>
    </row>
    <row r="27" spans="1:18" x14ac:dyDescent="0.3">
      <c r="A27" s="20" t="s">
        <v>37</v>
      </c>
      <c r="B27" s="106">
        <v>34757.19</v>
      </c>
      <c r="C27" s="106">
        <v>32214.99</v>
      </c>
      <c r="D27" s="106">
        <v>36447.480000000003</v>
      </c>
      <c r="E27" s="106">
        <v>34005.9</v>
      </c>
      <c r="F27" s="106">
        <v>54244.87</v>
      </c>
      <c r="G27" s="106">
        <v>58395.59</v>
      </c>
      <c r="H27" s="107">
        <v>45187.17</v>
      </c>
      <c r="I27" s="107">
        <v>46134.38</v>
      </c>
      <c r="J27" s="107">
        <v>46136.4</v>
      </c>
      <c r="K27" s="106">
        <v>39496.870000000003</v>
      </c>
      <c r="L27" s="106">
        <v>37659.230000000003</v>
      </c>
      <c r="M27" s="21">
        <v>66394.77</v>
      </c>
      <c r="N27" s="21">
        <f t="shared" si="10"/>
        <v>531074.84</v>
      </c>
      <c r="O27" s="21"/>
      <c r="P27" s="21">
        <f t="shared" si="17"/>
        <v>0</v>
      </c>
      <c r="Q27" s="21">
        <f t="shared" si="14"/>
        <v>531074.84</v>
      </c>
      <c r="R27" s="23" t="e">
        <f t="shared" si="11"/>
        <v>#DIV/0!</v>
      </c>
    </row>
    <row r="28" spans="1:18" x14ac:dyDescent="0.3">
      <c r="A28" s="20" t="s">
        <v>38</v>
      </c>
      <c r="B28" s="106">
        <v>77504.83</v>
      </c>
      <c r="C28" s="106"/>
      <c r="D28" s="106"/>
      <c r="E28" s="106">
        <v>83126.259999999995</v>
      </c>
      <c r="F28" s="106"/>
      <c r="G28" s="106"/>
      <c r="H28" s="107">
        <v>82170.06</v>
      </c>
      <c r="I28" s="107"/>
      <c r="J28" s="107"/>
      <c r="K28" s="106"/>
      <c r="L28" s="106"/>
      <c r="M28" s="21"/>
      <c r="N28" s="21">
        <f t="shared" si="10"/>
        <v>242801.15</v>
      </c>
      <c r="O28" s="21"/>
      <c r="P28" s="21">
        <f t="shared" si="17"/>
        <v>0</v>
      </c>
      <c r="Q28" s="21"/>
      <c r="R28" s="23"/>
    </row>
    <row r="29" spans="1:18" x14ac:dyDescent="0.3">
      <c r="A29" s="20" t="s">
        <v>39</v>
      </c>
      <c r="B29" s="106">
        <v>48097.66</v>
      </c>
      <c r="C29" s="106">
        <v>167496.25</v>
      </c>
      <c r="D29" s="106">
        <v>242393.17</v>
      </c>
      <c r="E29" s="106">
        <v>157692.01</v>
      </c>
      <c r="F29" s="106">
        <v>120789.88</v>
      </c>
      <c r="G29" s="106">
        <v>140707.97</v>
      </c>
      <c r="H29" s="107">
        <v>144387.31</v>
      </c>
      <c r="I29" s="107">
        <v>63305.56</v>
      </c>
      <c r="J29" s="107">
        <v>87911.59</v>
      </c>
      <c r="K29" s="106">
        <v>189210.52</v>
      </c>
      <c r="L29" s="106">
        <v>120442.06</v>
      </c>
      <c r="M29" s="21">
        <v>335388.98</v>
      </c>
      <c r="N29" s="21">
        <f t="shared" si="10"/>
        <v>1817822.9600000002</v>
      </c>
      <c r="O29" s="21"/>
      <c r="P29" s="21">
        <f t="shared" si="17"/>
        <v>0</v>
      </c>
      <c r="Q29" s="21">
        <f t="shared" si="14"/>
        <v>1817822.9600000002</v>
      </c>
      <c r="R29" s="23"/>
    </row>
    <row r="30" spans="1:18" x14ac:dyDescent="0.3">
      <c r="A30" s="24" t="s">
        <v>40</v>
      </c>
      <c r="B30" s="106">
        <v>127162.48</v>
      </c>
      <c r="C30" s="106">
        <v>129061.7</v>
      </c>
      <c r="D30" s="106">
        <v>128402.09</v>
      </c>
      <c r="E30" s="106">
        <v>128402.09</v>
      </c>
      <c r="F30" s="106">
        <v>128402.09</v>
      </c>
      <c r="G30" s="106">
        <v>139711.57</v>
      </c>
      <c r="H30" s="107">
        <v>136958.98000000001</v>
      </c>
      <c r="I30" s="107">
        <v>138523.6</v>
      </c>
      <c r="J30" s="107">
        <v>138524.38</v>
      </c>
      <c r="K30" s="106">
        <v>369018.71</v>
      </c>
      <c r="L30" s="106">
        <v>137596.17000000001</v>
      </c>
      <c r="M30" s="21">
        <v>137596.17000000001</v>
      </c>
      <c r="N30" s="21">
        <f t="shared" si="10"/>
        <v>1839360.0299999998</v>
      </c>
      <c r="O30" s="21"/>
      <c r="P30" s="21">
        <f t="shared" si="17"/>
        <v>0</v>
      </c>
      <c r="Q30" s="21">
        <f t="shared" si="14"/>
        <v>1839360.0299999998</v>
      </c>
      <c r="R30" s="33">
        <v>4.7587328311763356E-2</v>
      </c>
    </row>
    <row r="31" spans="1:18" x14ac:dyDescent="0.3">
      <c r="A31" s="34" t="s">
        <v>41</v>
      </c>
      <c r="B31" s="110"/>
      <c r="C31" s="110"/>
      <c r="D31" s="106"/>
      <c r="E31" s="106"/>
      <c r="F31" s="106"/>
      <c r="G31" s="106"/>
      <c r="H31" s="107"/>
      <c r="I31" s="106">
        <v>0</v>
      </c>
      <c r="J31" s="106">
        <v>0</v>
      </c>
      <c r="K31" s="106"/>
      <c r="L31" s="106"/>
      <c r="M31" s="21"/>
      <c r="N31" s="21">
        <f t="shared" si="10"/>
        <v>0</v>
      </c>
      <c r="O31" s="21"/>
      <c r="P31" s="21">
        <f t="shared" si="17"/>
        <v>0</v>
      </c>
      <c r="Q31" s="21"/>
      <c r="R31" s="23"/>
    </row>
    <row r="32" spans="1:18" x14ac:dyDescent="0.3">
      <c r="A32" s="35" t="s">
        <v>42</v>
      </c>
      <c r="B32" s="109">
        <f>+B11-B22</f>
        <v>-117484.27000000002</v>
      </c>
      <c r="C32" s="109">
        <f>+C11-C22</f>
        <v>-326059.6399999999</v>
      </c>
      <c r="D32" s="109">
        <f t="shared" ref="D32:M32" si="18">+D11-D22</f>
        <v>-48823.460000000196</v>
      </c>
      <c r="E32" s="109">
        <f t="shared" si="18"/>
        <v>-225154.91999999993</v>
      </c>
      <c r="F32" s="109">
        <f t="shared" si="18"/>
        <v>367550.00000000012</v>
      </c>
      <c r="G32" s="109">
        <f t="shared" si="18"/>
        <v>202253.49999999977</v>
      </c>
      <c r="H32" s="109">
        <f t="shared" si="18"/>
        <v>-117655.91999999993</v>
      </c>
      <c r="I32" s="109">
        <f>+I11-I21</f>
        <v>-33003.79999999993</v>
      </c>
      <c r="J32" s="109">
        <f>+J11-J22</f>
        <v>23980.199999999953</v>
      </c>
      <c r="K32" s="109">
        <f t="shared" si="18"/>
        <v>-305256.93999999994</v>
      </c>
      <c r="L32" s="109">
        <f t="shared" si="18"/>
        <v>-231338.28000000003</v>
      </c>
      <c r="M32" s="32">
        <f t="shared" si="18"/>
        <v>323901.15000000002</v>
      </c>
      <c r="N32" s="32">
        <f>+N11-N22</f>
        <v>-1044764.3899999987</v>
      </c>
      <c r="O32" s="32">
        <f>+O11-O22</f>
        <v>1755694.0899999999</v>
      </c>
      <c r="P32" s="32">
        <f>+P11-P22</f>
        <v>990130.5700000003</v>
      </c>
      <c r="Q32" s="32">
        <f>+N32-P32</f>
        <v>-2034894.959999999</v>
      </c>
      <c r="R32" s="23">
        <f>+Q32/P32</f>
        <v>-2.0551783993498942</v>
      </c>
    </row>
    <row r="33" spans="1:18" x14ac:dyDescent="0.3">
      <c r="A33" s="26" t="s">
        <v>43</v>
      </c>
      <c r="B33" s="106">
        <v>0</v>
      </c>
      <c r="C33" s="106"/>
      <c r="D33" s="106"/>
      <c r="E33" s="106"/>
      <c r="F33" s="106"/>
      <c r="G33" s="106"/>
      <c r="H33" s="107"/>
      <c r="I33" s="106"/>
      <c r="J33" s="106"/>
      <c r="K33" s="106"/>
      <c r="L33" s="106"/>
      <c r="M33" s="21"/>
      <c r="N33" s="21">
        <f t="shared" ref="N33" si="19">SUM(B33:M33)</f>
        <v>0</v>
      </c>
      <c r="O33" s="21"/>
      <c r="P33" s="21">
        <f t="shared" ref="P33:P34" si="20">+O33/12*$S$20</f>
        <v>0</v>
      </c>
      <c r="Q33" s="21">
        <f>+N33-P33</f>
        <v>0</v>
      </c>
      <c r="R33" s="23" t="e">
        <f t="shared" si="9"/>
        <v>#DIV/0!</v>
      </c>
    </row>
    <row r="34" spans="1:18" x14ac:dyDescent="0.3">
      <c r="A34" s="16" t="s">
        <v>44</v>
      </c>
      <c r="B34" s="105">
        <f>B35+B36+B37</f>
        <v>0</v>
      </c>
      <c r="C34" s="105">
        <f>+C35+C36+C37</f>
        <v>0</v>
      </c>
      <c r="D34" s="105">
        <f>+D35+D36+D37</f>
        <v>0</v>
      </c>
      <c r="E34" s="105">
        <f>+E35+E36+E37</f>
        <v>0</v>
      </c>
      <c r="F34" s="105">
        <f>+F35+F36+F37</f>
        <v>0</v>
      </c>
      <c r="G34" s="105">
        <f>+G35+G36+G37</f>
        <v>0</v>
      </c>
      <c r="H34" s="105">
        <f>+H35+H36+H37</f>
        <v>0</v>
      </c>
      <c r="I34" s="105">
        <f>+I35+I36+I37</f>
        <v>0</v>
      </c>
      <c r="J34" s="105">
        <f>+J35+J36+J37</f>
        <v>0</v>
      </c>
      <c r="K34" s="105">
        <f>+K35+K36+K37</f>
        <v>0</v>
      </c>
      <c r="L34" s="105">
        <f>+L35+L36+L37</f>
        <v>0</v>
      </c>
      <c r="M34" s="17">
        <f>+M35+M36+M37</f>
        <v>0</v>
      </c>
      <c r="N34" s="17">
        <f>+N35+N36+N37</f>
        <v>0</v>
      </c>
      <c r="O34" s="17"/>
      <c r="P34" s="17">
        <f t="shared" si="20"/>
        <v>0</v>
      </c>
      <c r="Q34" s="17">
        <f>+N34-P34</f>
        <v>0</v>
      </c>
      <c r="R34" s="18" t="e">
        <f t="shared" si="9"/>
        <v>#DIV/0!</v>
      </c>
    </row>
    <row r="35" spans="1:18" ht="0.6" customHeight="1" x14ac:dyDescent="0.3">
      <c r="A35" s="20" t="s">
        <v>45</v>
      </c>
      <c r="B35" s="106">
        <v>0</v>
      </c>
      <c r="C35" s="106"/>
      <c r="D35" s="106"/>
      <c r="E35" s="106"/>
      <c r="F35" s="106"/>
      <c r="G35" s="106"/>
      <c r="H35" s="107"/>
      <c r="I35" s="106"/>
      <c r="J35" s="106"/>
      <c r="K35" s="106"/>
      <c r="L35" s="106"/>
      <c r="M35" s="21"/>
      <c r="N35" s="21">
        <f t="shared" ref="N35:N37" si="21">SUM(B35:M35)</f>
        <v>0</v>
      </c>
      <c r="O35" s="21"/>
      <c r="P35" s="21"/>
      <c r="Q35" s="21"/>
      <c r="R35" s="23"/>
    </row>
    <row r="36" spans="1:18" hidden="1" x14ac:dyDescent="0.3">
      <c r="A36" s="20" t="s">
        <v>46</v>
      </c>
      <c r="B36" s="111">
        <v>0</v>
      </c>
      <c r="C36" s="106"/>
      <c r="D36" s="106"/>
      <c r="E36" s="106"/>
      <c r="F36" s="106"/>
      <c r="G36" s="106"/>
      <c r="H36" s="107"/>
      <c r="I36" s="106"/>
      <c r="J36" s="106"/>
      <c r="K36" s="106"/>
      <c r="L36" s="106"/>
      <c r="M36" s="21"/>
      <c r="N36" s="21">
        <f t="shared" si="21"/>
        <v>0</v>
      </c>
      <c r="O36" s="21"/>
      <c r="P36" s="21"/>
      <c r="Q36" s="21"/>
      <c r="R36" s="23"/>
    </row>
    <row r="37" spans="1:18" hidden="1" x14ac:dyDescent="0.3">
      <c r="A37" s="20" t="s">
        <v>47</v>
      </c>
      <c r="B37" s="106"/>
      <c r="C37" s="106"/>
      <c r="D37" s="106"/>
      <c r="E37" s="106"/>
      <c r="F37" s="106"/>
      <c r="G37" s="106"/>
      <c r="H37" s="107"/>
      <c r="I37" s="107"/>
      <c r="J37" s="107"/>
      <c r="K37" s="106"/>
      <c r="L37" s="106"/>
      <c r="M37" s="21"/>
      <c r="N37" s="21">
        <f t="shared" si="21"/>
        <v>0</v>
      </c>
      <c r="O37" s="21"/>
      <c r="P37" s="21"/>
      <c r="Q37" s="21"/>
      <c r="R37" s="23"/>
    </row>
    <row r="38" spans="1:18" x14ac:dyDescent="0.3">
      <c r="A38" s="36" t="s">
        <v>48</v>
      </c>
      <c r="B38" s="112">
        <f>+B32-B33-B34</f>
        <v>-117484.27000000002</v>
      </c>
      <c r="C38" s="112">
        <f>+C32-C33-C34</f>
        <v>-326059.6399999999</v>
      </c>
      <c r="D38" s="112">
        <f>+D32-D33-D34</f>
        <v>-48823.460000000196</v>
      </c>
      <c r="E38" s="112">
        <f>+E32-E33-E34</f>
        <v>-225154.91999999993</v>
      </c>
      <c r="F38" s="112">
        <f>+F32-F33-F34</f>
        <v>367550.00000000012</v>
      </c>
      <c r="G38" s="112">
        <f>+G32-G33-G34</f>
        <v>202253.49999999977</v>
      </c>
      <c r="H38" s="112">
        <f>+H32-H33-H34</f>
        <v>-117655.91999999993</v>
      </c>
      <c r="I38" s="112">
        <f>+I32-I33-I34</f>
        <v>-33003.79999999993</v>
      </c>
      <c r="J38" s="112">
        <f>+J32-J33-J34</f>
        <v>23980.199999999953</v>
      </c>
      <c r="K38" s="112">
        <f>+K32-K33-K34</f>
        <v>-305256.93999999994</v>
      </c>
      <c r="L38" s="112">
        <f>+L32-L33-L34</f>
        <v>-231338.28000000003</v>
      </c>
      <c r="M38" s="37">
        <f>+M32-M33-M34</f>
        <v>323901.15000000002</v>
      </c>
      <c r="N38" s="37">
        <f>+N32-N33-N34</f>
        <v>-1044764.3899999987</v>
      </c>
      <c r="O38" s="37"/>
      <c r="P38" s="37">
        <f>+P32-P33-P34</f>
        <v>990130.5700000003</v>
      </c>
      <c r="Q38" s="37">
        <f t="shared" ref="Q38" si="22">+N38-P38</f>
        <v>-2034894.959999999</v>
      </c>
      <c r="R38" s="33">
        <v>0</v>
      </c>
    </row>
    <row r="39" spans="1:18" x14ac:dyDescent="0.3">
      <c r="A39" s="26" t="s">
        <v>49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1"/>
      <c r="N39" s="21">
        <f t="shared" ref="N39:Q39" si="23">SUM(B39:M39)</f>
        <v>0</v>
      </c>
      <c r="O39" s="21">
        <f t="shared" si="23"/>
        <v>0</v>
      </c>
      <c r="P39" s="21">
        <f t="shared" si="23"/>
        <v>0</v>
      </c>
      <c r="Q39" s="21">
        <f t="shared" si="23"/>
        <v>0</v>
      </c>
      <c r="R39" s="23">
        <v>0</v>
      </c>
    </row>
    <row r="40" spans="1:18" x14ac:dyDescent="0.3">
      <c r="A40" s="38" t="s">
        <v>50</v>
      </c>
      <c r="B40" s="106"/>
      <c r="C40" s="106"/>
      <c r="D40" s="106"/>
      <c r="E40" s="106"/>
      <c r="F40" s="106"/>
      <c r="G40" s="106"/>
      <c r="H40" s="106"/>
      <c r="I40" s="106"/>
      <c r="J40" s="106">
        <f ca="1">SUM(J40)</f>
        <v>0</v>
      </c>
      <c r="K40" s="106"/>
      <c r="L40" s="106"/>
      <c r="M40" s="21"/>
      <c r="N40" s="21"/>
      <c r="O40" s="21"/>
      <c r="P40" s="21"/>
      <c r="Q40" s="21"/>
      <c r="R40" s="23"/>
    </row>
    <row r="41" spans="1:18" x14ac:dyDescent="0.3">
      <c r="A41" s="39" t="s">
        <v>51</v>
      </c>
      <c r="B41" s="106">
        <v>2213386.0299999998</v>
      </c>
      <c r="C41" s="106">
        <v>1525672.18</v>
      </c>
      <c r="D41" s="107">
        <v>1271168.07</v>
      </c>
      <c r="E41" s="107">
        <v>509540.44</v>
      </c>
      <c r="F41" s="107">
        <v>581175.02</v>
      </c>
      <c r="G41" s="107">
        <v>673458.02</v>
      </c>
      <c r="H41" s="106">
        <v>416474.47</v>
      </c>
      <c r="I41" s="107">
        <v>556464.4</v>
      </c>
      <c r="J41" s="107">
        <v>580697.46</v>
      </c>
      <c r="K41" s="107">
        <v>503190.69</v>
      </c>
      <c r="L41" s="107">
        <v>296354.77</v>
      </c>
      <c r="M41" s="22">
        <v>693947.5</v>
      </c>
      <c r="N41" s="22"/>
      <c r="O41" s="22"/>
      <c r="P41" s="21"/>
      <c r="Q41" s="21"/>
      <c r="R41" s="23"/>
    </row>
    <row r="42" spans="1:18" x14ac:dyDescent="0.3">
      <c r="A42" s="20" t="s">
        <v>52</v>
      </c>
      <c r="B42" s="106">
        <v>2213386.0299999998</v>
      </c>
      <c r="C42" s="106">
        <v>1525672.18</v>
      </c>
      <c r="D42" s="107">
        <v>1271168.07</v>
      </c>
      <c r="E42" s="107">
        <v>509540.44</v>
      </c>
      <c r="F42" s="107">
        <v>581175.02</v>
      </c>
      <c r="G42" s="107">
        <v>673458.02</v>
      </c>
      <c r="H42" s="106">
        <v>416474.47</v>
      </c>
      <c r="I42" s="107">
        <v>556464.4</v>
      </c>
      <c r="J42" s="106">
        <v>580697.46</v>
      </c>
      <c r="K42" s="107">
        <v>503190.69</v>
      </c>
      <c r="L42" s="107">
        <v>296354.77</v>
      </c>
      <c r="M42" s="22">
        <v>693947.5</v>
      </c>
      <c r="N42" s="21"/>
      <c r="O42" s="21"/>
      <c r="P42" s="21"/>
      <c r="Q42" s="21"/>
      <c r="R42" s="23"/>
    </row>
    <row r="43" spans="1:18" hidden="1" x14ac:dyDescent="0.3">
      <c r="A43" s="20" t="s">
        <v>53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21"/>
      <c r="N43" s="21"/>
      <c r="O43" s="21"/>
      <c r="P43" s="21"/>
      <c r="Q43" s="21"/>
      <c r="R43" s="23"/>
    </row>
    <row r="44" spans="1:18" hidden="1" x14ac:dyDescent="0.3">
      <c r="A44" s="20" t="s">
        <v>54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21"/>
      <c r="N44" s="21"/>
      <c r="O44" s="21"/>
      <c r="P44" s="21"/>
      <c r="Q44" s="21"/>
      <c r="R44" s="23"/>
    </row>
    <row r="45" spans="1:18" x14ac:dyDescent="0.3">
      <c r="A45" s="26" t="s">
        <v>55</v>
      </c>
      <c r="B45" s="106">
        <v>2744329.72</v>
      </c>
      <c r="C45" s="107">
        <v>2168580.7799999998</v>
      </c>
      <c r="D45" s="106">
        <v>1814209.95</v>
      </c>
      <c r="E45" s="106">
        <v>1185737.93</v>
      </c>
      <c r="F45" s="106">
        <v>1258326.49</v>
      </c>
      <c r="G45" s="106">
        <v>1397764.85</v>
      </c>
      <c r="H45" s="106">
        <v>1197435.58</v>
      </c>
      <c r="I45" s="106">
        <v>1317742.26</v>
      </c>
      <c r="J45" s="106">
        <v>1436402.46</v>
      </c>
      <c r="K45" s="106">
        <v>1315131.31</v>
      </c>
      <c r="L45" s="106">
        <v>1046521.62</v>
      </c>
      <c r="M45" s="21">
        <v>1479480.07</v>
      </c>
      <c r="N45" s="21"/>
      <c r="O45" s="21"/>
      <c r="P45" s="21"/>
      <c r="Q45" s="21"/>
      <c r="R45" s="23"/>
    </row>
    <row r="46" spans="1:18" x14ac:dyDescent="0.3">
      <c r="A46" s="26" t="s">
        <v>56</v>
      </c>
      <c r="B46" s="106">
        <v>26755173.16</v>
      </c>
      <c r="C46" s="107">
        <v>26255354.329999998</v>
      </c>
      <c r="D46" s="106">
        <v>26147562.059999999</v>
      </c>
      <c r="E46" s="106">
        <v>25889420.719999999</v>
      </c>
      <c r="F46" s="106">
        <v>26143961.66</v>
      </c>
      <c r="G46" s="106">
        <v>26374805.690000001</v>
      </c>
      <c r="H46" s="106">
        <v>26328349.84</v>
      </c>
      <c r="I46" s="106">
        <v>26310132.969999999</v>
      </c>
      <c r="J46" s="106">
        <v>26290269.620000001</v>
      </c>
      <c r="K46" s="106">
        <v>26031368.879999999</v>
      </c>
      <c r="L46" s="106">
        <v>25625163.02</v>
      </c>
      <c r="M46" s="21">
        <v>26222249.449999999</v>
      </c>
      <c r="N46" s="21"/>
      <c r="O46" s="21"/>
      <c r="P46" s="21"/>
      <c r="Q46" s="21"/>
      <c r="R46" s="23"/>
    </row>
    <row r="47" spans="1:18" x14ac:dyDescent="0.3">
      <c r="A47" s="26" t="s">
        <v>57</v>
      </c>
      <c r="B47" s="106">
        <v>644301.12</v>
      </c>
      <c r="C47" s="107">
        <v>470541.52</v>
      </c>
      <c r="D47" s="106">
        <v>411572.71</v>
      </c>
      <c r="E47" s="106">
        <v>434090.5</v>
      </c>
      <c r="F47" s="106">
        <v>391511.31</v>
      </c>
      <c r="G47" s="106">
        <v>487086.92</v>
      </c>
      <c r="H47" s="106">
        <v>476116.93</v>
      </c>
      <c r="I47" s="106">
        <v>490904.1</v>
      </c>
      <c r="J47" s="106">
        <v>447060.53</v>
      </c>
      <c r="K47" s="106">
        <v>493416.3</v>
      </c>
      <c r="L47" s="106">
        <v>318548.71999999997</v>
      </c>
      <c r="M47" s="21">
        <v>591734</v>
      </c>
      <c r="N47" s="21"/>
      <c r="O47" s="21"/>
      <c r="P47" s="21"/>
      <c r="Q47" s="21"/>
      <c r="R47" s="23"/>
    </row>
    <row r="48" spans="1:18" x14ac:dyDescent="0.3">
      <c r="A48" s="26" t="s">
        <v>58</v>
      </c>
      <c r="B48" s="106">
        <v>26755173.16</v>
      </c>
      <c r="C48" s="107">
        <v>26255354.329999998</v>
      </c>
      <c r="D48" s="106">
        <v>26147562.059999999</v>
      </c>
      <c r="E48" s="106">
        <v>25889420.719999999</v>
      </c>
      <c r="F48" s="106">
        <v>26143961.66</v>
      </c>
      <c r="G48" s="106">
        <v>26374805.690000001</v>
      </c>
      <c r="H48" s="106">
        <v>26328349.84</v>
      </c>
      <c r="I48" s="106">
        <v>26310132.969999999</v>
      </c>
      <c r="J48" s="106">
        <v>26290269.920000002</v>
      </c>
      <c r="K48" s="106">
        <v>26031368.879999999</v>
      </c>
      <c r="L48" s="106">
        <v>25625163.02</v>
      </c>
      <c r="M48" s="21">
        <v>26222249.449999999</v>
      </c>
      <c r="N48" s="21"/>
      <c r="O48" s="21"/>
      <c r="P48" s="21"/>
      <c r="Q48" s="21"/>
      <c r="R48" s="23"/>
    </row>
    <row r="49" spans="1:18" ht="0.6" customHeight="1" x14ac:dyDescent="0.3">
      <c r="A49" s="26" t="s">
        <v>59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21"/>
      <c r="N49" s="21"/>
      <c r="O49" s="21"/>
      <c r="P49" s="21"/>
      <c r="Q49" s="21"/>
      <c r="R49" s="23"/>
    </row>
    <row r="50" spans="1:18" hidden="1" x14ac:dyDescent="0.3">
      <c r="A50" s="40"/>
      <c r="B50" s="113"/>
      <c r="C50" s="113"/>
      <c r="D50" s="113"/>
      <c r="E50" s="113"/>
      <c r="F50" s="113"/>
      <c r="G50" s="113"/>
      <c r="H50" s="113"/>
      <c r="I50" s="113"/>
      <c r="J50" s="113"/>
      <c r="K50" s="106"/>
      <c r="L50" s="113"/>
      <c r="M50" s="41"/>
      <c r="N50" s="41"/>
      <c r="O50" s="41"/>
      <c r="P50" s="41"/>
      <c r="Q50" s="41"/>
      <c r="R50" s="23"/>
    </row>
    <row r="51" spans="1:18" x14ac:dyDescent="0.3">
      <c r="A51" s="42" t="s">
        <v>60</v>
      </c>
      <c r="B51" s="114">
        <f>+B52+B53+B54</f>
        <v>84079</v>
      </c>
      <c r="C51" s="114">
        <f>+C52+C53+C54</f>
        <v>69189</v>
      </c>
      <c r="D51" s="114">
        <f>SUM(D52:D54)</f>
        <v>78941</v>
      </c>
      <c r="E51" s="114">
        <f t="shared" ref="E51" si="24">SUM(E52:E54)</f>
        <v>72851</v>
      </c>
      <c r="F51" s="114">
        <f>SUM(F52:F54)</f>
        <v>69753</v>
      </c>
      <c r="G51" s="114">
        <f>SUM(G52:G54)</f>
        <v>84369</v>
      </c>
      <c r="H51" s="114">
        <f t="shared" ref="H51" si="25">SUM(H52:H55)</f>
        <v>83441</v>
      </c>
      <c r="I51" s="114">
        <f t="shared" ref="I51:M51" si="26">+I52+I53+I54</f>
        <v>93023</v>
      </c>
      <c r="J51" s="114">
        <f t="shared" si="26"/>
        <v>90346</v>
      </c>
      <c r="K51" s="114">
        <f t="shared" si="26"/>
        <v>70276</v>
      </c>
      <c r="L51" s="114">
        <f t="shared" si="26"/>
        <v>55710</v>
      </c>
      <c r="M51" s="43">
        <f t="shared" si="26"/>
        <v>48464</v>
      </c>
      <c r="N51" s="43">
        <f t="shared" ref="N51" si="27">SUM(N52:N54)</f>
        <v>0</v>
      </c>
      <c r="O51" s="43">
        <f>+O30-O41</f>
        <v>0</v>
      </c>
      <c r="P51" s="43"/>
      <c r="Q51" s="43"/>
      <c r="R51" s="43"/>
    </row>
    <row r="52" spans="1:18" x14ac:dyDescent="0.3">
      <c r="A52" s="26" t="s">
        <v>61</v>
      </c>
      <c r="B52" s="115">
        <v>81393</v>
      </c>
      <c r="C52" s="115">
        <v>66942</v>
      </c>
      <c r="D52" s="115">
        <v>76240</v>
      </c>
      <c r="E52" s="115">
        <v>69885</v>
      </c>
      <c r="F52" s="115">
        <v>65298</v>
      </c>
      <c r="G52" s="115">
        <v>79130</v>
      </c>
      <c r="H52" s="115">
        <v>76418</v>
      </c>
      <c r="I52" s="115">
        <v>81466</v>
      </c>
      <c r="J52" s="115">
        <v>83308</v>
      </c>
      <c r="K52" s="115">
        <v>67185</v>
      </c>
      <c r="L52" s="115">
        <v>53797</v>
      </c>
      <c r="M52" s="44">
        <v>47225</v>
      </c>
      <c r="N52" s="44"/>
      <c r="O52" s="44"/>
      <c r="P52" s="44"/>
      <c r="Q52" s="44"/>
      <c r="R52" s="44"/>
    </row>
    <row r="53" spans="1:18" ht="13.8" customHeight="1" x14ac:dyDescent="0.3">
      <c r="A53" s="26" t="s">
        <v>62</v>
      </c>
      <c r="B53" s="115">
        <v>2686</v>
      </c>
      <c r="C53" s="115">
        <v>2247</v>
      </c>
      <c r="D53" s="115">
        <v>2701</v>
      </c>
      <c r="E53" s="115">
        <v>2966</v>
      </c>
      <c r="F53" s="115">
        <v>4455</v>
      </c>
      <c r="G53" s="115">
        <v>5239</v>
      </c>
      <c r="H53" s="115">
        <v>7023</v>
      </c>
      <c r="I53" s="115">
        <v>11557</v>
      </c>
      <c r="J53" s="115">
        <v>7038</v>
      </c>
      <c r="K53" s="115">
        <v>3091</v>
      </c>
      <c r="L53" s="115">
        <v>1913</v>
      </c>
      <c r="M53" s="44">
        <v>1239</v>
      </c>
      <c r="N53" s="44"/>
      <c r="O53" s="44"/>
      <c r="P53" s="44"/>
      <c r="Q53" s="44"/>
      <c r="R53" s="44"/>
    </row>
    <row r="54" spans="1:18" hidden="1" x14ac:dyDescent="0.3">
      <c r="A54" s="26" t="s">
        <v>63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44"/>
      <c r="N54" s="44"/>
      <c r="O54" s="44"/>
      <c r="P54" s="44"/>
      <c r="Q54" s="44"/>
      <c r="R54" s="44"/>
    </row>
    <row r="55" spans="1:18" hidden="1" x14ac:dyDescent="0.3">
      <c r="A55" s="39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44"/>
      <c r="N55" s="44"/>
      <c r="O55" s="44"/>
      <c r="P55" s="44"/>
      <c r="Q55" s="44"/>
      <c r="R55" s="44"/>
    </row>
    <row r="56" spans="1:18" x14ac:dyDescent="0.3">
      <c r="A56" s="45" t="s">
        <v>64</v>
      </c>
      <c r="B56" s="114">
        <f>+B57+B58+B59</f>
        <v>196479</v>
      </c>
      <c r="C56" s="114">
        <f>+C57+C58+C59</f>
        <v>173274</v>
      </c>
      <c r="D56" s="114">
        <f>+D57+D58+D59</f>
        <v>186379</v>
      </c>
      <c r="E56" s="114">
        <f>+E57+E58+E59</f>
        <v>177213</v>
      </c>
      <c r="F56" s="114">
        <f t="shared" ref="F56:M56" si="28">+F57+F58+F59</f>
        <v>174393</v>
      </c>
      <c r="G56" s="114">
        <f t="shared" si="28"/>
        <v>208618</v>
      </c>
      <c r="H56" s="114">
        <f t="shared" si="28"/>
        <v>211933</v>
      </c>
      <c r="I56" s="114">
        <f t="shared" si="28"/>
        <v>235688</v>
      </c>
      <c r="J56" s="114">
        <f t="shared" si="28"/>
        <v>247036</v>
      </c>
      <c r="K56" s="114">
        <f t="shared" si="28"/>
        <v>184838</v>
      </c>
      <c r="L56" s="114">
        <f t="shared" si="28"/>
        <v>152299</v>
      </c>
      <c r="M56" s="43">
        <f t="shared" si="28"/>
        <v>128057</v>
      </c>
      <c r="N56" s="43"/>
      <c r="O56" s="43"/>
      <c r="P56" s="43"/>
      <c r="Q56" s="43"/>
      <c r="R56" s="43"/>
    </row>
    <row r="57" spans="1:18" x14ac:dyDescent="0.3">
      <c r="A57" s="26" t="s">
        <v>61</v>
      </c>
      <c r="B57" s="115">
        <v>185580</v>
      </c>
      <c r="C57" s="115">
        <v>162388</v>
      </c>
      <c r="D57" s="115">
        <v>178578</v>
      </c>
      <c r="E57" s="115">
        <v>171383</v>
      </c>
      <c r="F57" s="115">
        <v>158928</v>
      </c>
      <c r="G57" s="115">
        <v>190886</v>
      </c>
      <c r="H57" s="115">
        <v>188734</v>
      </c>
      <c r="I57" s="115">
        <v>195171</v>
      </c>
      <c r="J57" s="115">
        <v>221131</v>
      </c>
      <c r="K57" s="115">
        <v>174425</v>
      </c>
      <c r="L57" s="115">
        <v>143494</v>
      </c>
      <c r="M57" s="44">
        <v>123781</v>
      </c>
      <c r="N57" s="44"/>
      <c r="O57" s="44"/>
      <c r="P57" s="44"/>
      <c r="Q57" s="44"/>
      <c r="R57" s="44"/>
    </row>
    <row r="58" spans="1:18" x14ac:dyDescent="0.3">
      <c r="A58" s="26" t="s">
        <v>62</v>
      </c>
      <c r="B58" s="115">
        <v>10899</v>
      </c>
      <c r="C58" s="115">
        <v>10886</v>
      </c>
      <c r="D58" s="115">
        <v>7801</v>
      </c>
      <c r="E58" s="115">
        <v>5830</v>
      </c>
      <c r="F58" s="115">
        <v>15465</v>
      </c>
      <c r="G58" s="115">
        <v>17732</v>
      </c>
      <c r="H58" s="115">
        <v>23199</v>
      </c>
      <c r="I58" s="115">
        <v>40517</v>
      </c>
      <c r="J58" s="115">
        <v>25905</v>
      </c>
      <c r="K58" s="115">
        <v>10413</v>
      </c>
      <c r="L58" s="115">
        <v>8805</v>
      </c>
      <c r="M58" s="44">
        <v>4276</v>
      </c>
      <c r="N58" s="44"/>
      <c r="O58" s="44"/>
      <c r="P58" s="44"/>
      <c r="Q58" s="44"/>
      <c r="R58" s="44"/>
    </row>
    <row r="59" spans="1:18" hidden="1" x14ac:dyDescent="0.3">
      <c r="A59" s="26" t="s">
        <v>63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44"/>
      <c r="N59" s="44"/>
      <c r="O59" s="44"/>
      <c r="P59" s="44"/>
      <c r="Q59" s="44"/>
      <c r="R59" s="44"/>
    </row>
    <row r="60" spans="1:18" hidden="1" x14ac:dyDescent="0.3">
      <c r="A60" s="46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44"/>
      <c r="N60" s="44"/>
      <c r="O60" s="44"/>
      <c r="P60" s="44"/>
      <c r="Q60" s="44"/>
      <c r="R60" s="44"/>
    </row>
    <row r="61" spans="1:18" hidden="1" x14ac:dyDescent="0.3">
      <c r="A61" s="47" t="s">
        <v>65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48"/>
      <c r="N61" s="48"/>
      <c r="O61" s="48"/>
      <c r="P61" s="48"/>
      <c r="Q61" s="48"/>
      <c r="R61" s="48"/>
    </row>
    <row r="62" spans="1:18" hidden="1" x14ac:dyDescent="0.3">
      <c r="A62" s="47" t="s">
        <v>66</v>
      </c>
      <c r="B62" s="116" t="s">
        <v>67</v>
      </c>
      <c r="C62" s="116" t="s">
        <v>67</v>
      </c>
      <c r="D62" s="116" t="s">
        <v>67</v>
      </c>
      <c r="E62" s="116" t="s">
        <v>67</v>
      </c>
      <c r="F62" s="116" t="s">
        <v>67</v>
      </c>
      <c r="G62" s="116" t="s">
        <v>67</v>
      </c>
      <c r="H62" s="116" t="s">
        <v>67</v>
      </c>
      <c r="I62" s="116" t="s">
        <v>67</v>
      </c>
      <c r="J62" s="116" t="s">
        <v>67</v>
      </c>
      <c r="K62" s="116" t="s">
        <v>67</v>
      </c>
      <c r="L62" s="116" t="s">
        <v>67</v>
      </c>
      <c r="M62" s="48" t="s">
        <v>67</v>
      </c>
      <c r="N62" s="48"/>
      <c r="O62" s="48"/>
      <c r="P62" s="48"/>
      <c r="Q62" s="48"/>
      <c r="R62" s="48"/>
    </row>
    <row r="63" spans="1:18" hidden="1" x14ac:dyDescent="0.3">
      <c r="A63" s="49"/>
      <c r="B63" s="116"/>
      <c r="C63" s="116"/>
      <c r="D63" s="116"/>
      <c r="E63" s="116"/>
      <c r="F63" s="116"/>
      <c r="G63" s="116"/>
      <c r="H63" s="116"/>
      <c r="I63" s="116"/>
      <c r="J63" s="116"/>
      <c r="K63" s="106"/>
      <c r="L63" s="116"/>
      <c r="M63" s="48"/>
      <c r="N63" s="48"/>
      <c r="O63" s="48"/>
      <c r="P63" s="48"/>
      <c r="Q63" s="48"/>
      <c r="R63" s="48"/>
    </row>
    <row r="64" spans="1:18" x14ac:dyDescent="0.3">
      <c r="A64" s="38" t="s">
        <v>68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06"/>
      <c r="L64" s="115"/>
      <c r="M64" s="44"/>
      <c r="N64" s="44"/>
      <c r="O64" s="44"/>
      <c r="P64" s="44"/>
      <c r="Q64" s="44"/>
      <c r="R64" s="44"/>
    </row>
    <row r="65" spans="1:18" ht="15.6" x14ac:dyDescent="0.3">
      <c r="A65" s="45" t="s">
        <v>69</v>
      </c>
      <c r="B65" s="114">
        <f t="shared" ref="B65:M65" si="29">+B66+B69</f>
        <v>99278</v>
      </c>
      <c r="C65" s="114">
        <f t="shared" si="29"/>
        <v>97566</v>
      </c>
      <c r="D65" s="114">
        <f t="shared" si="29"/>
        <v>99666</v>
      </c>
      <c r="E65" s="114">
        <f t="shared" si="29"/>
        <v>97164</v>
      </c>
      <c r="F65" s="114">
        <f t="shared" si="29"/>
        <v>98880</v>
      </c>
      <c r="G65" s="114">
        <f t="shared" si="29"/>
        <v>100345</v>
      </c>
      <c r="H65" s="114">
        <f t="shared" si="29"/>
        <v>101185</v>
      </c>
      <c r="I65" s="114">
        <f t="shared" si="29"/>
        <v>98510</v>
      </c>
      <c r="J65" s="114">
        <f t="shared" si="29"/>
        <v>100776</v>
      </c>
      <c r="K65" s="114">
        <f t="shared" si="29"/>
        <v>100218</v>
      </c>
      <c r="L65" s="114">
        <f t="shared" si="29"/>
        <v>100190</v>
      </c>
      <c r="M65" s="50">
        <f t="shared" si="29"/>
        <v>100930</v>
      </c>
      <c r="N65" s="43">
        <f>SUM(B65:M65)</f>
        <v>1194708</v>
      </c>
      <c r="O65" s="43"/>
      <c r="P65" s="43"/>
      <c r="Q65" s="43"/>
      <c r="R65" s="43"/>
    </row>
    <row r="66" spans="1:18" x14ac:dyDescent="0.3">
      <c r="A66" s="26" t="s">
        <v>70</v>
      </c>
      <c r="B66" s="115">
        <v>99278</v>
      </c>
      <c r="C66" s="115">
        <v>97566</v>
      </c>
      <c r="D66" s="115">
        <v>99666</v>
      </c>
      <c r="E66" s="115">
        <v>97164</v>
      </c>
      <c r="F66" s="115">
        <v>98880</v>
      </c>
      <c r="G66" s="115">
        <v>100345</v>
      </c>
      <c r="H66" s="115">
        <v>101185</v>
      </c>
      <c r="I66" s="115">
        <v>98510</v>
      </c>
      <c r="J66" s="115">
        <v>100776</v>
      </c>
      <c r="K66" s="115">
        <v>100218</v>
      </c>
      <c r="L66" s="115">
        <v>100190</v>
      </c>
      <c r="M66" s="44">
        <v>100930</v>
      </c>
      <c r="N66" s="44"/>
      <c r="O66" s="44"/>
      <c r="P66" s="44"/>
      <c r="Q66" s="44"/>
      <c r="R66" s="44"/>
    </row>
    <row r="67" spans="1:18" ht="14.4" hidden="1" customHeight="1" x14ac:dyDescent="0.3">
      <c r="A67" s="26" t="s">
        <v>71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44"/>
      <c r="N67" s="44"/>
      <c r="O67" s="44"/>
      <c r="P67" s="44"/>
      <c r="Q67" s="44"/>
      <c r="R67" s="44"/>
    </row>
    <row r="68" spans="1:18" hidden="1" x14ac:dyDescent="0.3">
      <c r="A68" s="26" t="s">
        <v>72</v>
      </c>
      <c r="B68" s="115">
        <v>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44"/>
      <c r="N68" s="44"/>
      <c r="O68" s="44"/>
      <c r="P68" s="44"/>
      <c r="Q68" s="44"/>
      <c r="R68" s="44"/>
    </row>
    <row r="69" spans="1:18" hidden="1" x14ac:dyDescent="0.3">
      <c r="A69" s="51" t="s">
        <v>73</v>
      </c>
      <c r="B69" s="115">
        <v>0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44"/>
      <c r="N69" s="44"/>
      <c r="O69" s="44"/>
      <c r="P69" s="44"/>
      <c r="Q69" s="44"/>
      <c r="R69" s="44"/>
    </row>
    <row r="70" spans="1:18" hidden="1" x14ac:dyDescent="0.3">
      <c r="A70" s="52"/>
      <c r="B70" s="117"/>
      <c r="C70" s="117"/>
      <c r="D70" s="116"/>
      <c r="E70" s="116"/>
      <c r="F70" s="117"/>
      <c r="G70" s="116"/>
      <c r="H70" s="116"/>
      <c r="I70" s="117"/>
      <c r="J70" s="116"/>
      <c r="K70" s="106"/>
      <c r="L70" s="117"/>
      <c r="M70" s="53"/>
      <c r="N70" s="53"/>
      <c r="O70" s="53"/>
      <c r="P70" s="53"/>
      <c r="Q70" s="53"/>
      <c r="R70" s="53"/>
    </row>
    <row r="71" spans="1:18" x14ac:dyDescent="0.3">
      <c r="A71" s="54" t="s">
        <v>74</v>
      </c>
      <c r="B71" s="109">
        <f>+B72+B73+B74+B75+B76</f>
        <v>60154</v>
      </c>
      <c r="C71" s="109">
        <f>SUM(C72:C76)</f>
        <v>56319</v>
      </c>
      <c r="D71" s="109">
        <f>SUM(D72:D76)</f>
        <v>63256</v>
      </c>
      <c r="E71" s="109">
        <f t="shared" ref="E71:M71" si="30">SUM(E72:E76)</f>
        <v>64500</v>
      </c>
      <c r="F71" s="109">
        <f t="shared" si="30"/>
        <v>67648</v>
      </c>
      <c r="G71" s="109">
        <f t="shared" si="30"/>
        <v>60903</v>
      </c>
      <c r="H71" s="109">
        <f t="shared" si="30"/>
        <v>66374</v>
      </c>
      <c r="I71" s="109">
        <f t="shared" si="30"/>
        <v>60295</v>
      </c>
      <c r="J71" s="109">
        <f t="shared" si="30"/>
        <v>61173</v>
      </c>
      <c r="K71" s="109">
        <f t="shared" si="30"/>
        <v>58260</v>
      </c>
      <c r="L71" s="109">
        <f t="shared" si="30"/>
        <v>56833</v>
      </c>
      <c r="M71" s="32">
        <f t="shared" si="30"/>
        <v>58140</v>
      </c>
      <c r="N71" s="32">
        <f t="shared" ref="N71:N75" si="31">SUM(B71:M71)</f>
        <v>733855</v>
      </c>
      <c r="O71" s="32"/>
      <c r="P71" s="32"/>
      <c r="Q71" s="32"/>
      <c r="R71" s="32"/>
    </row>
    <row r="72" spans="1:18" x14ac:dyDescent="0.3">
      <c r="A72" s="26" t="s">
        <v>75</v>
      </c>
      <c r="B72" s="115">
        <v>55745</v>
      </c>
      <c r="C72" s="115">
        <v>52064</v>
      </c>
      <c r="D72" s="118">
        <v>58676</v>
      </c>
      <c r="E72" s="115">
        <v>59163</v>
      </c>
      <c r="F72" s="115">
        <v>62054</v>
      </c>
      <c r="G72" s="115">
        <v>56713</v>
      </c>
      <c r="H72" s="115">
        <v>61911</v>
      </c>
      <c r="I72" s="115">
        <v>56012</v>
      </c>
      <c r="J72" s="115">
        <v>55079</v>
      </c>
      <c r="K72" s="106">
        <v>54437</v>
      </c>
      <c r="L72" s="115">
        <v>53163</v>
      </c>
      <c r="M72" s="44">
        <v>53912</v>
      </c>
      <c r="N72" s="44">
        <f t="shared" si="31"/>
        <v>678929</v>
      </c>
      <c r="O72" s="44"/>
      <c r="P72" s="44"/>
      <c r="Q72" s="44"/>
      <c r="R72" s="44"/>
    </row>
    <row r="73" spans="1:18" x14ac:dyDescent="0.3">
      <c r="A73" s="26" t="s">
        <v>76</v>
      </c>
      <c r="B73" s="115">
        <v>2031</v>
      </c>
      <c r="C73" s="115">
        <v>1964</v>
      </c>
      <c r="D73" s="118">
        <v>2477</v>
      </c>
      <c r="E73" s="115">
        <v>2471</v>
      </c>
      <c r="F73" s="115">
        <v>2212</v>
      </c>
      <c r="G73" s="115">
        <v>1847</v>
      </c>
      <c r="H73" s="115">
        <v>2193</v>
      </c>
      <c r="I73" s="115">
        <v>2109</v>
      </c>
      <c r="J73" s="115">
        <v>1979</v>
      </c>
      <c r="K73" s="106">
        <v>2085</v>
      </c>
      <c r="L73" s="115">
        <v>1754</v>
      </c>
      <c r="M73" s="44">
        <v>2106</v>
      </c>
      <c r="N73" s="44">
        <f t="shared" si="31"/>
        <v>25228</v>
      </c>
      <c r="O73" s="44"/>
      <c r="P73" s="44"/>
      <c r="Q73" s="44"/>
      <c r="R73" s="44"/>
    </row>
    <row r="74" spans="1:18" x14ac:dyDescent="0.3">
      <c r="A74" s="26" t="s">
        <v>77</v>
      </c>
      <c r="B74" s="115">
        <v>350</v>
      </c>
      <c r="C74" s="115">
        <v>306</v>
      </c>
      <c r="D74" s="118">
        <v>344</v>
      </c>
      <c r="E74" s="115">
        <v>193</v>
      </c>
      <c r="F74" s="115">
        <v>345</v>
      </c>
      <c r="G74" s="115">
        <v>342</v>
      </c>
      <c r="H74" s="115">
        <v>397</v>
      </c>
      <c r="I74" s="115">
        <v>258</v>
      </c>
      <c r="J74" s="115">
        <v>700</v>
      </c>
      <c r="K74" s="106">
        <v>494</v>
      </c>
      <c r="L74" s="115">
        <v>598</v>
      </c>
      <c r="M74" s="44">
        <v>490</v>
      </c>
      <c r="N74" s="44">
        <f t="shared" si="31"/>
        <v>4817</v>
      </c>
      <c r="O74" s="44"/>
      <c r="P74" s="44"/>
      <c r="Q74" s="44"/>
      <c r="R74" s="44"/>
    </row>
    <row r="75" spans="1:18" x14ac:dyDescent="0.3">
      <c r="A75" s="26" t="s">
        <v>78</v>
      </c>
      <c r="B75" s="115">
        <v>2028</v>
      </c>
      <c r="C75" s="115">
        <v>1985</v>
      </c>
      <c r="D75" s="118">
        <v>1759</v>
      </c>
      <c r="E75" s="115">
        <v>2673</v>
      </c>
      <c r="F75" s="115">
        <v>3037</v>
      </c>
      <c r="G75" s="115">
        <v>2001</v>
      </c>
      <c r="H75" s="115">
        <v>1873</v>
      </c>
      <c r="I75" s="115">
        <v>1916</v>
      </c>
      <c r="J75" s="115">
        <v>3415</v>
      </c>
      <c r="K75" s="106">
        <v>1244</v>
      </c>
      <c r="L75" s="115">
        <v>1318</v>
      </c>
      <c r="M75" s="44">
        <v>1632</v>
      </c>
      <c r="N75" s="44">
        <f t="shared" si="31"/>
        <v>24881</v>
      </c>
      <c r="O75" s="44"/>
      <c r="P75" s="44"/>
      <c r="Q75" s="44"/>
      <c r="R75" s="44"/>
    </row>
    <row r="76" spans="1:18" hidden="1" x14ac:dyDescent="0.3">
      <c r="A76" s="26"/>
      <c r="B76" s="115"/>
      <c r="C76" s="115"/>
      <c r="D76" s="118"/>
      <c r="E76" s="115"/>
      <c r="F76" s="115"/>
      <c r="G76" s="115"/>
      <c r="H76" s="115"/>
      <c r="I76" s="115"/>
      <c r="J76" s="115"/>
      <c r="K76" s="106"/>
      <c r="L76" s="115"/>
      <c r="M76" s="44"/>
      <c r="N76" s="44"/>
      <c r="O76" s="44"/>
      <c r="P76" s="44"/>
      <c r="Q76" s="44"/>
      <c r="R76" s="44"/>
    </row>
    <row r="77" spans="1:18" hidden="1" x14ac:dyDescent="0.3">
      <c r="A77" s="39"/>
      <c r="B77" s="115"/>
      <c r="C77" s="115"/>
      <c r="D77" s="115"/>
      <c r="E77" s="115"/>
      <c r="F77" s="115"/>
      <c r="G77" s="115"/>
      <c r="H77" s="115"/>
      <c r="I77" s="115"/>
      <c r="J77" s="115"/>
      <c r="K77" s="106"/>
      <c r="L77" s="115"/>
      <c r="M77" s="44"/>
      <c r="N77" s="44"/>
      <c r="O77" s="44"/>
      <c r="P77" s="44"/>
      <c r="Q77" s="44"/>
      <c r="R77" s="44"/>
    </row>
    <row r="78" spans="1:18" hidden="1" x14ac:dyDescent="0.3">
      <c r="A78" s="55"/>
      <c r="B78" s="119"/>
      <c r="C78" s="119"/>
      <c r="D78" s="119"/>
      <c r="E78" s="119"/>
      <c r="F78" s="119"/>
      <c r="G78" s="119"/>
      <c r="H78" s="119"/>
      <c r="I78" s="119"/>
      <c r="J78" s="119"/>
      <c r="K78" s="106"/>
      <c r="L78" s="119"/>
      <c r="M78" s="56"/>
      <c r="N78" s="56"/>
      <c r="O78" s="56"/>
      <c r="P78" s="56"/>
      <c r="Q78" s="56"/>
      <c r="R78" s="56"/>
    </row>
    <row r="79" spans="1:18" x14ac:dyDescent="0.3">
      <c r="A79" s="54" t="s">
        <v>79</v>
      </c>
      <c r="B79" s="109">
        <f>+B80+B81</f>
        <v>58147.6</v>
      </c>
      <c r="C79" s="109">
        <f t="shared" ref="C79:M79" si="32">SUM(C80:C81)</f>
        <v>53556.1</v>
      </c>
      <c r="D79" s="109">
        <f t="shared" si="32"/>
        <v>60763.4</v>
      </c>
      <c r="E79" s="109">
        <f t="shared" si="32"/>
        <v>60840</v>
      </c>
      <c r="F79" s="109">
        <f t="shared" si="32"/>
        <v>63841.200000000004</v>
      </c>
      <c r="G79" s="109">
        <f t="shared" si="32"/>
        <v>60089.700000000004</v>
      </c>
      <c r="H79" s="109">
        <f t="shared" si="32"/>
        <v>63520.6</v>
      </c>
      <c r="I79" s="109">
        <f t="shared" si="32"/>
        <v>57252.5</v>
      </c>
      <c r="J79" s="109">
        <f t="shared" si="32"/>
        <v>58459.700000000004</v>
      </c>
      <c r="K79" s="109">
        <f t="shared" si="32"/>
        <v>56809</v>
      </c>
      <c r="L79" s="109">
        <f t="shared" si="32"/>
        <v>53960.700000000004</v>
      </c>
      <c r="M79" s="32">
        <f t="shared" si="32"/>
        <v>55901</v>
      </c>
      <c r="N79" s="32">
        <f>SUM(B79:M79)</f>
        <v>703141.49999999988</v>
      </c>
      <c r="O79" s="32"/>
      <c r="P79" s="32"/>
      <c r="Q79" s="32"/>
      <c r="R79" s="32"/>
    </row>
    <row r="80" spans="1:18" x14ac:dyDescent="0.3">
      <c r="A80" s="26" t="s">
        <v>80</v>
      </c>
      <c r="B80" s="115">
        <f t="shared" ref="B80:M80" si="33">B71*0.9</f>
        <v>54138.6</v>
      </c>
      <c r="C80" s="115">
        <f t="shared" si="33"/>
        <v>50687.1</v>
      </c>
      <c r="D80" s="115">
        <f t="shared" si="33"/>
        <v>56930.400000000001</v>
      </c>
      <c r="E80" s="115">
        <f t="shared" si="33"/>
        <v>58050</v>
      </c>
      <c r="F80" s="115">
        <f t="shared" si="33"/>
        <v>60883.200000000004</v>
      </c>
      <c r="G80" s="115">
        <f t="shared" si="33"/>
        <v>54812.700000000004</v>
      </c>
      <c r="H80" s="115">
        <f t="shared" si="33"/>
        <v>59736.6</v>
      </c>
      <c r="I80" s="115">
        <f t="shared" si="33"/>
        <v>54265.5</v>
      </c>
      <c r="J80" s="115">
        <f t="shared" si="33"/>
        <v>55055.700000000004</v>
      </c>
      <c r="K80" s="115">
        <f t="shared" si="33"/>
        <v>52434</v>
      </c>
      <c r="L80" s="115">
        <f t="shared" si="33"/>
        <v>51149.700000000004</v>
      </c>
      <c r="M80" s="44">
        <f t="shared" si="33"/>
        <v>52326</v>
      </c>
      <c r="N80" s="44"/>
      <c r="O80" s="44"/>
      <c r="P80" s="44"/>
      <c r="Q80" s="44"/>
      <c r="R80" s="44"/>
    </row>
    <row r="81" spans="1:18" x14ac:dyDescent="0.3">
      <c r="A81" s="26" t="s">
        <v>81</v>
      </c>
      <c r="B81" s="115">
        <v>4009</v>
      </c>
      <c r="C81" s="115">
        <v>2869</v>
      </c>
      <c r="D81" s="115">
        <v>3833</v>
      </c>
      <c r="E81" s="115">
        <v>2790</v>
      </c>
      <c r="F81" s="115">
        <v>2958</v>
      </c>
      <c r="G81" s="115">
        <v>5277</v>
      </c>
      <c r="H81" s="115">
        <v>3784</v>
      </c>
      <c r="I81" s="115">
        <v>2987</v>
      </c>
      <c r="J81" s="115">
        <v>3404</v>
      </c>
      <c r="K81" s="115">
        <v>4375</v>
      </c>
      <c r="L81" s="115">
        <v>2811</v>
      </c>
      <c r="M81" s="44">
        <v>3575</v>
      </c>
      <c r="N81" s="44"/>
      <c r="O81" s="44"/>
      <c r="P81" s="44"/>
      <c r="Q81" s="44"/>
      <c r="R81" s="44"/>
    </row>
    <row r="82" spans="1:18" ht="0.6" customHeight="1" x14ac:dyDescent="0.3">
      <c r="A82" s="57"/>
      <c r="B82" s="120"/>
      <c r="C82" s="120"/>
      <c r="D82" s="120"/>
      <c r="E82" s="120"/>
      <c r="F82" s="120"/>
      <c r="G82" s="120"/>
      <c r="H82" s="120"/>
      <c r="I82" s="120"/>
      <c r="J82" s="120"/>
      <c r="K82" s="106"/>
      <c r="L82" s="120"/>
      <c r="M82" s="58"/>
      <c r="N82" s="58"/>
      <c r="O82" s="58"/>
      <c r="P82" s="58"/>
      <c r="Q82" s="58"/>
      <c r="R82" s="58"/>
    </row>
    <row r="83" spans="1:18" hidden="1" x14ac:dyDescent="0.3">
      <c r="A83" s="38" t="s">
        <v>82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21"/>
      <c r="N83" s="21"/>
      <c r="O83" s="21"/>
      <c r="P83" s="21"/>
      <c r="Q83" s="21"/>
      <c r="R83" s="21"/>
    </row>
    <row r="84" spans="1:18" x14ac:dyDescent="0.3">
      <c r="A84" s="59" t="s">
        <v>83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21"/>
      <c r="N84" s="21"/>
      <c r="O84" s="21"/>
      <c r="P84" s="21"/>
      <c r="Q84" s="21"/>
      <c r="R84" s="21"/>
    </row>
    <row r="85" spans="1:18" x14ac:dyDescent="0.3">
      <c r="A85" s="60" t="s">
        <v>84</v>
      </c>
      <c r="B85" s="121">
        <f>B66*0.75</f>
        <v>74458.5</v>
      </c>
      <c r="C85" s="121">
        <f t="shared" ref="C85:M85" si="34">C66*0.75</f>
        <v>73174.5</v>
      </c>
      <c r="D85" s="121">
        <f t="shared" si="34"/>
        <v>74749.5</v>
      </c>
      <c r="E85" s="121">
        <f t="shared" si="34"/>
        <v>72873</v>
      </c>
      <c r="F85" s="121">
        <f t="shared" si="34"/>
        <v>74160</v>
      </c>
      <c r="G85" s="121">
        <f t="shared" si="34"/>
        <v>75258.75</v>
      </c>
      <c r="H85" s="121">
        <f t="shared" si="34"/>
        <v>75888.75</v>
      </c>
      <c r="I85" s="121">
        <f t="shared" si="34"/>
        <v>73882.5</v>
      </c>
      <c r="J85" s="121">
        <f t="shared" si="34"/>
        <v>75582</v>
      </c>
      <c r="K85" s="121">
        <f t="shared" si="34"/>
        <v>75163.5</v>
      </c>
      <c r="L85" s="121">
        <f t="shared" si="34"/>
        <v>75142.5</v>
      </c>
      <c r="M85" s="121">
        <f t="shared" si="34"/>
        <v>75697.5</v>
      </c>
      <c r="N85" s="61"/>
      <c r="O85" s="61"/>
      <c r="P85" s="61"/>
      <c r="Q85" s="61"/>
      <c r="R85" s="61"/>
    </row>
    <row r="86" spans="1:18" x14ac:dyDescent="0.3">
      <c r="A86" s="60" t="s">
        <v>85</v>
      </c>
      <c r="B86" s="121">
        <f>B85</f>
        <v>74458.5</v>
      </c>
      <c r="C86" s="121">
        <f t="shared" ref="C86:M86" si="35">C85</f>
        <v>73174.5</v>
      </c>
      <c r="D86" s="121">
        <f t="shared" si="35"/>
        <v>74749.5</v>
      </c>
      <c r="E86" s="121">
        <f t="shared" si="35"/>
        <v>72873</v>
      </c>
      <c r="F86" s="121">
        <f t="shared" si="35"/>
        <v>74160</v>
      </c>
      <c r="G86" s="121">
        <f t="shared" si="35"/>
        <v>75258.75</v>
      </c>
      <c r="H86" s="121">
        <f t="shared" si="35"/>
        <v>75888.75</v>
      </c>
      <c r="I86" s="121">
        <f t="shared" si="35"/>
        <v>73882.5</v>
      </c>
      <c r="J86" s="121">
        <f t="shared" si="35"/>
        <v>75582</v>
      </c>
      <c r="K86" s="121">
        <f t="shared" si="35"/>
        <v>75163.5</v>
      </c>
      <c r="L86" s="121">
        <f t="shared" si="35"/>
        <v>75142.5</v>
      </c>
      <c r="M86" s="121">
        <f t="shared" si="35"/>
        <v>75697.5</v>
      </c>
      <c r="N86" s="61"/>
      <c r="O86" s="61"/>
      <c r="P86" s="61"/>
      <c r="Q86" s="61"/>
      <c r="R86" s="61"/>
    </row>
    <row r="87" spans="1:18" hidden="1" x14ac:dyDescent="0.3">
      <c r="A87" s="62" t="s">
        <v>86</v>
      </c>
      <c r="B87" s="115">
        <v>0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44"/>
      <c r="O87" s="44"/>
      <c r="P87" s="44"/>
      <c r="Q87" s="44"/>
      <c r="R87" s="44"/>
    </row>
    <row r="88" spans="1:18" hidden="1" x14ac:dyDescent="0.3">
      <c r="A88" s="62" t="s">
        <v>87</v>
      </c>
      <c r="B88" s="115">
        <v>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44"/>
      <c r="O88" s="44"/>
      <c r="P88" s="44"/>
      <c r="Q88" s="44"/>
      <c r="R88" s="44"/>
    </row>
    <row r="89" spans="1:18" hidden="1" x14ac:dyDescent="0.3">
      <c r="A89" s="63" t="s">
        <v>88</v>
      </c>
      <c r="B89" s="115">
        <v>0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5">
        <v>0</v>
      </c>
      <c r="N89" s="44"/>
      <c r="O89" s="44"/>
      <c r="P89" s="44"/>
      <c r="Q89" s="44"/>
      <c r="R89" s="44"/>
    </row>
    <row r="90" spans="1:18" hidden="1" x14ac:dyDescent="0.3">
      <c r="A90" s="63"/>
      <c r="B90" s="115"/>
      <c r="C90" s="115"/>
      <c r="D90" s="115"/>
      <c r="E90" s="115"/>
      <c r="F90" s="115"/>
      <c r="G90" s="115"/>
      <c r="H90" s="115"/>
      <c r="I90" s="115"/>
      <c r="J90" s="115"/>
      <c r="K90" s="106"/>
      <c r="L90" s="115"/>
      <c r="M90" s="44"/>
      <c r="N90" s="44"/>
      <c r="O90" s="44"/>
      <c r="P90" s="44"/>
      <c r="Q90" s="44"/>
      <c r="R90" s="44"/>
    </row>
    <row r="91" spans="1:18" x14ac:dyDescent="0.3">
      <c r="A91" s="38" t="s">
        <v>89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06"/>
      <c r="L91" s="122"/>
      <c r="M91" s="64"/>
      <c r="N91" s="64"/>
      <c r="O91" s="64"/>
      <c r="P91" s="64"/>
      <c r="Q91" s="64"/>
      <c r="R91" s="64"/>
    </row>
    <row r="92" spans="1:18" x14ac:dyDescent="0.3">
      <c r="A92" s="54" t="s">
        <v>90</v>
      </c>
      <c r="B92" s="109">
        <f t="shared" ref="B92:M92" si="36">SUM(B93:B97)</f>
        <v>828175.52</v>
      </c>
      <c r="C92" s="109">
        <f t="shared" si="36"/>
        <v>763423.46</v>
      </c>
      <c r="D92" s="109">
        <f t="shared" si="36"/>
        <v>869803.53</v>
      </c>
      <c r="E92" s="109">
        <f t="shared" si="36"/>
        <v>903162.07</v>
      </c>
      <c r="F92" s="109">
        <f t="shared" si="36"/>
        <v>959506.57</v>
      </c>
      <c r="G92" s="109">
        <f t="shared" si="36"/>
        <v>862966.85</v>
      </c>
      <c r="H92" s="109">
        <f t="shared" si="36"/>
        <v>918422.46000000008</v>
      </c>
      <c r="I92" s="109">
        <f t="shared" si="36"/>
        <v>858575.81</v>
      </c>
      <c r="J92" s="109">
        <f t="shared" si="36"/>
        <v>839093.77</v>
      </c>
      <c r="K92" s="109">
        <f t="shared" si="36"/>
        <v>807001.91999999993</v>
      </c>
      <c r="L92" s="109">
        <f>SUM(L93:L97)</f>
        <v>806267.37</v>
      </c>
      <c r="M92" s="32">
        <f t="shared" si="36"/>
        <v>835490.5199999999</v>
      </c>
      <c r="N92" s="32">
        <f>SUM(B92:M92)</f>
        <v>10251889.849999998</v>
      </c>
      <c r="O92" s="32"/>
      <c r="P92" s="32"/>
      <c r="Q92" s="32"/>
      <c r="R92" s="32"/>
    </row>
    <row r="93" spans="1:18" x14ac:dyDescent="0.3">
      <c r="A93" s="26" t="s">
        <v>75</v>
      </c>
      <c r="B93" s="115">
        <v>740393.93</v>
      </c>
      <c r="C93" s="115">
        <v>676511.6</v>
      </c>
      <c r="D93" s="115">
        <v>776639.53</v>
      </c>
      <c r="E93" s="115">
        <v>790892.42</v>
      </c>
      <c r="F93" s="115">
        <v>842161.37</v>
      </c>
      <c r="G93" s="115">
        <v>766911.71</v>
      </c>
      <c r="H93" s="115">
        <v>802357.92</v>
      </c>
      <c r="I93" s="115">
        <v>762925.01</v>
      </c>
      <c r="J93" s="115">
        <v>753450.93</v>
      </c>
      <c r="K93" s="115">
        <v>723620</v>
      </c>
      <c r="L93" s="115">
        <v>724761.59999999998</v>
      </c>
      <c r="M93" s="44">
        <v>743344.88</v>
      </c>
      <c r="N93" s="44"/>
      <c r="O93" s="44"/>
      <c r="P93" s="44"/>
      <c r="Q93" s="44"/>
      <c r="R93" s="44"/>
    </row>
    <row r="94" spans="1:18" x14ac:dyDescent="0.3">
      <c r="A94" s="26" t="s">
        <v>76</v>
      </c>
      <c r="B94" s="115">
        <v>41738.07</v>
      </c>
      <c r="C94" s="115">
        <v>40817.29</v>
      </c>
      <c r="D94" s="115">
        <v>51794.879999999997</v>
      </c>
      <c r="E94" s="115">
        <v>51892.6</v>
      </c>
      <c r="F94" s="115">
        <v>46459.01</v>
      </c>
      <c r="G94" s="115">
        <v>37838.879999999997</v>
      </c>
      <c r="H94" s="115">
        <v>44791.8</v>
      </c>
      <c r="I94" s="115">
        <v>43828.21</v>
      </c>
      <c r="J94" s="115">
        <v>41055.26</v>
      </c>
      <c r="K94" s="115">
        <v>44582</v>
      </c>
      <c r="L94" s="115">
        <v>37496.01</v>
      </c>
      <c r="M94" s="44">
        <v>44134.43</v>
      </c>
      <c r="N94" s="44"/>
      <c r="O94" s="44"/>
      <c r="P94" s="44"/>
      <c r="Q94" s="44"/>
      <c r="R94" s="44"/>
    </row>
    <row r="95" spans="1:18" x14ac:dyDescent="0.3">
      <c r="A95" s="26" t="s">
        <v>91</v>
      </c>
      <c r="B95" s="115"/>
      <c r="C95" s="115"/>
      <c r="D95" s="115"/>
      <c r="E95" s="115"/>
      <c r="F95" s="115"/>
      <c r="G95" s="115">
        <v>17282.41</v>
      </c>
      <c r="H95" s="115">
        <v>25171.38</v>
      </c>
      <c r="I95" s="115">
        <v>15515.04</v>
      </c>
      <c r="J95" s="115">
        <v>8255.58</v>
      </c>
      <c r="K95" s="115">
        <v>10855.85</v>
      </c>
      <c r="L95" s="115">
        <v>13501.04</v>
      </c>
      <c r="M95" s="44">
        <v>9600.94</v>
      </c>
      <c r="N95" s="44"/>
      <c r="O95" s="44"/>
      <c r="P95" s="44"/>
      <c r="Q95" s="44"/>
      <c r="R95" s="44"/>
    </row>
    <row r="96" spans="1:18" x14ac:dyDescent="0.3">
      <c r="A96" s="26" t="s">
        <v>92</v>
      </c>
      <c r="B96" s="115">
        <v>1950.77</v>
      </c>
      <c r="C96" s="115">
        <v>3014.62</v>
      </c>
      <c r="D96" s="115">
        <v>2919.73</v>
      </c>
      <c r="E96" s="115">
        <v>1333.07</v>
      </c>
      <c r="F96" s="115">
        <v>2871.57</v>
      </c>
      <c r="G96" s="115">
        <v>3145.28</v>
      </c>
      <c r="H96" s="115">
        <v>4285.8900000000003</v>
      </c>
      <c r="I96" s="115">
        <v>2321.25</v>
      </c>
      <c r="J96" s="115">
        <v>8465.15</v>
      </c>
      <c r="K96" s="115">
        <v>5550</v>
      </c>
      <c r="L96" s="123">
        <v>7194.02</v>
      </c>
      <c r="M96" s="44">
        <v>5945.95</v>
      </c>
      <c r="N96" s="44"/>
      <c r="O96" s="44"/>
      <c r="P96" s="44"/>
      <c r="Q96" s="44"/>
      <c r="R96" s="44"/>
    </row>
    <row r="97" spans="1:18" x14ac:dyDescent="0.3">
      <c r="A97" s="26" t="s">
        <v>93</v>
      </c>
      <c r="B97" s="115">
        <v>44092.75</v>
      </c>
      <c r="C97" s="115">
        <v>43079.95</v>
      </c>
      <c r="D97" s="115">
        <v>38449.39</v>
      </c>
      <c r="E97" s="115">
        <v>59043.98</v>
      </c>
      <c r="F97" s="115">
        <v>68014.62</v>
      </c>
      <c r="G97" s="115">
        <v>37788.57</v>
      </c>
      <c r="H97" s="115">
        <v>41815.47</v>
      </c>
      <c r="I97" s="115">
        <v>33986.300000000003</v>
      </c>
      <c r="J97" s="115">
        <v>27866.85</v>
      </c>
      <c r="K97" s="115">
        <v>22394.07</v>
      </c>
      <c r="L97" s="115">
        <v>23314.7</v>
      </c>
      <c r="M97" s="44">
        <v>32464.32</v>
      </c>
      <c r="N97" s="44"/>
      <c r="O97" s="44"/>
      <c r="P97" s="44"/>
      <c r="Q97" s="44"/>
      <c r="R97" s="44"/>
    </row>
    <row r="98" spans="1:18" x14ac:dyDescent="0.3">
      <c r="A98" s="57"/>
      <c r="B98" s="124"/>
      <c r="C98" s="124"/>
      <c r="D98" s="124"/>
      <c r="E98" s="124" t="s">
        <v>94</v>
      </c>
      <c r="F98" s="124"/>
      <c r="G98" s="124"/>
      <c r="H98" s="124"/>
      <c r="I98" s="124"/>
      <c r="J98" s="124"/>
      <c r="K98" s="124"/>
      <c r="L98" s="124" t="s">
        <v>94</v>
      </c>
      <c r="M98" s="65"/>
      <c r="N98" s="65"/>
      <c r="O98" s="65"/>
      <c r="P98" s="65"/>
      <c r="Q98" s="65"/>
      <c r="R98" s="65"/>
    </row>
    <row r="99" spans="1:18" x14ac:dyDescent="0.3">
      <c r="A99" s="54" t="s">
        <v>95</v>
      </c>
      <c r="B99" s="109">
        <f>+B100+B101+B102+B103+B104</f>
        <v>694801.38</v>
      </c>
      <c r="C99" s="109">
        <f>+C100+C101+C102+C103+C104</f>
        <v>644299.75</v>
      </c>
      <c r="D99" s="109">
        <f>+D100+D101+D102+D103+D104</f>
        <v>702826.98</v>
      </c>
      <c r="E99" s="109">
        <f t="shared" ref="E99:F99" si="37">+E100+E101+E102+E103+E104</f>
        <v>680118.16000000015</v>
      </c>
      <c r="F99" s="109">
        <f t="shared" si="37"/>
        <v>1084897.3</v>
      </c>
      <c r="G99" s="109">
        <f>SUM(G100:G104)</f>
        <v>1167911.7500000002</v>
      </c>
      <c r="H99" s="109">
        <f>SUM(H100:H104)</f>
        <v>906760.29</v>
      </c>
      <c r="I99" s="109">
        <f t="shared" ref="I99:M99" si="38">+I100+I101+I102+I103+I104</f>
        <v>922667.53</v>
      </c>
      <c r="J99" s="109">
        <f t="shared" si="38"/>
        <v>922728.07</v>
      </c>
      <c r="K99" s="109">
        <f t="shared" si="38"/>
        <v>789937.90999999992</v>
      </c>
      <c r="L99" s="109">
        <f t="shared" si="38"/>
        <v>736820.20000000007</v>
      </c>
      <c r="M99" s="32">
        <f t="shared" si="38"/>
        <v>1327905.3699999999</v>
      </c>
      <c r="N99" s="32">
        <f>SUM(B99:M99)</f>
        <v>10581674.689999999</v>
      </c>
      <c r="O99" s="32"/>
      <c r="P99" s="32"/>
      <c r="Q99" s="32"/>
      <c r="R99" s="32"/>
    </row>
    <row r="100" spans="1:18" x14ac:dyDescent="0.3">
      <c r="A100" s="26" t="s">
        <v>75</v>
      </c>
      <c r="B100" s="115">
        <v>607323.5</v>
      </c>
      <c r="C100" s="115">
        <v>575211.80000000005</v>
      </c>
      <c r="D100" s="115">
        <v>621311.35</v>
      </c>
      <c r="E100" s="115">
        <v>588875.17000000004</v>
      </c>
      <c r="F100" s="115">
        <v>988864.64</v>
      </c>
      <c r="G100" s="115">
        <v>1053682.0900000001</v>
      </c>
      <c r="H100" s="115">
        <v>822367.07</v>
      </c>
      <c r="I100" s="115">
        <v>820832.29</v>
      </c>
      <c r="J100" s="115">
        <v>835693.47</v>
      </c>
      <c r="K100" s="115">
        <v>718221.11</v>
      </c>
      <c r="L100" s="115">
        <v>669684.23</v>
      </c>
      <c r="M100" s="44">
        <v>1259157.67</v>
      </c>
      <c r="N100" s="44"/>
      <c r="O100" s="44"/>
      <c r="P100" s="44"/>
      <c r="Q100" s="44"/>
      <c r="R100" s="44"/>
    </row>
    <row r="101" spans="1:18" x14ac:dyDescent="0.3">
      <c r="A101" s="26" t="s">
        <v>76</v>
      </c>
      <c r="B101" s="115">
        <v>32737.25</v>
      </c>
      <c r="C101" s="115">
        <v>26154.11</v>
      </c>
      <c r="D101" s="115">
        <v>39560.85</v>
      </c>
      <c r="E101" s="115">
        <v>54500.4</v>
      </c>
      <c r="F101" s="115">
        <v>39738.28</v>
      </c>
      <c r="G101" s="115">
        <v>44483.77</v>
      </c>
      <c r="H101" s="115">
        <v>32574.62</v>
      </c>
      <c r="I101" s="115">
        <v>37016.730000000003</v>
      </c>
      <c r="J101" s="115">
        <v>40312.870000000003</v>
      </c>
      <c r="K101" s="115">
        <v>34328.620000000003</v>
      </c>
      <c r="L101" s="115">
        <v>35139.550000000003</v>
      </c>
      <c r="M101" s="44">
        <v>31442.45</v>
      </c>
      <c r="N101" s="44"/>
      <c r="O101" s="44"/>
      <c r="P101" s="44"/>
      <c r="Q101" s="44"/>
      <c r="R101" s="44"/>
    </row>
    <row r="102" spans="1:18" x14ac:dyDescent="0.3">
      <c r="A102" s="26" t="s">
        <v>91</v>
      </c>
      <c r="B102" s="115"/>
      <c r="C102" s="115"/>
      <c r="D102" s="115">
        <v>0</v>
      </c>
      <c r="E102" s="115"/>
      <c r="F102" s="115"/>
      <c r="G102" s="115"/>
      <c r="H102" s="115">
        <v>17174.060000000001</v>
      </c>
      <c r="I102" s="115">
        <v>25011.8</v>
      </c>
      <c r="J102" s="115">
        <v>15409.44</v>
      </c>
      <c r="K102" s="106">
        <v>8193.59</v>
      </c>
      <c r="L102" s="115">
        <v>10781.78</v>
      </c>
      <c r="M102" s="44">
        <v>13410.26</v>
      </c>
      <c r="N102" s="44"/>
      <c r="O102" s="44"/>
      <c r="P102" s="44"/>
      <c r="Q102" s="44"/>
      <c r="R102" s="44"/>
    </row>
    <row r="103" spans="1:18" x14ac:dyDescent="0.3">
      <c r="A103" s="26" t="s">
        <v>92</v>
      </c>
      <c r="B103" s="115">
        <v>129.38</v>
      </c>
      <c r="C103" s="115">
        <v>126</v>
      </c>
      <c r="D103" s="115">
        <v>126</v>
      </c>
      <c r="E103" s="115">
        <v>127.4</v>
      </c>
      <c r="F103" s="115">
        <v>127.36</v>
      </c>
      <c r="G103" s="115">
        <v>63.81</v>
      </c>
      <c r="H103" s="115">
        <v>63.75</v>
      </c>
      <c r="I103" s="115">
        <v>260.36</v>
      </c>
      <c r="J103" s="115">
        <v>129.86000000000001</v>
      </c>
      <c r="K103" s="106">
        <v>258.10000000000002</v>
      </c>
      <c r="L103" s="115">
        <v>227.17</v>
      </c>
      <c r="M103" s="44">
        <v>1314.77</v>
      </c>
      <c r="N103" s="44"/>
      <c r="O103" s="44"/>
      <c r="P103" s="44"/>
      <c r="Q103" s="44"/>
      <c r="R103" s="44"/>
    </row>
    <row r="104" spans="1:18" ht="13.2" customHeight="1" x14ac:dyDescent="0.3">
      <c r="A104" s="26" t="s">
        <v>93</v>
      </c>
      <c r="B104" s="115">
        <v>54611.25</v>
      </c>
      <c r="C104" s="115">
        <v>42807.839999999997</v>
      </c>
      <c r="D104" s="115">
        <v>41828.78</v>
      </c>
      <c r="E104" s="115">
        <v>36615.19</v>
      </c>
      <c r="F104" s="115">
        <v>56167.02</v>
      </c>
      <c r="G104" s="115">
        <v>69682.080000000002</v>
      </c>
      <c r="H104" s="115">
        <v>34580.79</v>
      </c>
      <c r="I104" s="115">
        <v>39546.35</v>
      </c>
      <c r="J104" s="115">
        <v>31182.43</v>
      </c>
      <c r="K104" s="106">
        <v>28936.49</v>
      </c>
      <c r="L104" s="115">
        <v>20987.47</v>
      </c>
      <c r="M104" s="44">
        <v>22580.22</v>
      </c>
      <c r="N104" s="44"/>
      <c r="O104" s="44"/>
      <c r="P104" s="44"/>
      <c r="Q104" s="44"/>
      <c r="R104" s="44"/>
    </row>
    <row r="105" spans="1:18" hidden="1" x14ac:dyDescent="0.3">
      <c r="A105" s="66"/>
      <c r="B105" s="125"/>
      <c r="C105" s="125"/>
      <c r="D105" s="125"/>
      <c r="E105" s="125"/>
      <c r="F105" s="125"/>
      <c r="G105" s="125"/>
      <c r="H105" s="125"/>
      <c r="I105" s="125"/>
      <c r="J105" s="125"/>
      <c r="K105" s="106"/>
      <c r="L105" s="125"/>
      <c r="M105" s="67"/>
      <c r="N105" s="67"/>
      <c r="O105" s="67"/>
      <c r="P105" s="67"/>
      <c r="Q105" s="67"/>
      <c r="R105" s="67"/>
    </row>
    <row r="106" spans="1:18" hidden="1" x14ac:dyDescent="0.3">
      <c r="A106" s="26" t="s">
        <v>96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06"/>
      <c r="L106" s="115"/>
      <c r="M106" s="44"/>
      <c r="N106" s="44"/>
      <c r="O106" s="44"/>
      <c r="P106" s="44"/>
      <c r="Q106" s="44"/>
      <c r="R106" s="44"/>
    </row>
    <row r="107" spans="1:18" hidden="1" x14ac:dyDescent="0.3">
      <c r="A107" s="26" t="s">
        <v>97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06"/>
      <c r="L107" s="115"/>
      <c r="M107" s="44"/>
      <c r="N107" s="44"/>
      <c r="O107" s="44"/>
      <c r="P107" s="44"/>
      <c r="Q107" s="44"/>
      <c r="R107" s="44"/>
    </row>
    <row r="108" spans="1:18" hidden="1" x14ac:dyDescent="0.3">
      <c r="A108" s="26" t="s">
        <v>98</v>
      </c>
      <c r="B108" s="115"/>
      <c r="C108" s="115"/>
      <c r="D108" s="115"/>
      <c r="E108" s="115"/>
      <c r="F108" s="115"/>
      <c r="G108" s="115"/>
      <c r="H108" s="125"/>
      <c r="I108" s="115"/>
      <c r="J108" s="125"/>
      <c r="K108" s="106"/>
      <c r="L108" s="115"/>
      <c r="M108" s="44"/>
      <c r="N108" s="44"/>
      <c r="O108" s="44"/>
      <c r="P108" s="44"/>
      <c r="Q108" s="44"/>
      <c r="R108" s="44"/>
    </row>
    <row r="109" spans="1:18" hidden="1" x14ac:dyDescent="0.3">
      <c r="A109" s="68" t="s">
        <v>99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06"/>
      <c r="L109" s="120"/>
      <c r="M109" s="69"/>
      <c r="N109" s="69"/>
      <c r="O109" s="69"/>
      <c r="P109" s="69"/>
      <c r="Q109" s="69"/>
      <c r="R109" s="69"/>
    </row>
    <row r="110" spans="1:18" x14ac:dyDescent="0.3">
      <c r="A110" s="38" t="s">
        <v>100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70"/>
      <c r="N110" s="70"/>
      <c r="O110" s="70"/>
      <c r="P110" s="70"/>
      <c r="Q110" s="70"/>
      <c r="R110" s="70"/>
    </row>
    <row r="111" spans="1:18" x14ac:dyDescent="0.3">
      <c r="A111" s="29" t="s">
        <v>101</v>
      </c>
      <c r="B111" s="108">
        <f>+B112+B118</f>
        <v>4095</v>
      </c>
      <c r="C111" s="108">
        <f>+C112+C118</f>
        <v>4113</v>
      </c>
      <c r="D111" s="108">
        <f>+D112+D118</f>
        <v>4120</v>
      </c>
      <c r="E111" s="108">
        <f>+E112+E118</f>
        <v>4128</v>
      </c>
      <c r="F111" s="108">
        <f>F112+F118</f>
        <v>4139</v>
      </c>
      <c r="G111" s="108">
        <f>G112+G118</f>
        <v>4143</v>
      </c>
      <c r="H111" s="108">
        <f>H112+H118</f>
        <v>4155</v>
      </c>
      <c r="I111" s="108">
        <f>I112+I118</f>
        <v>4164</v>
      </c>
      <c r="J111" s="108">
        <f>J112+J118</f>
        <v>4164</v>
      </c>
      <c r="K111" s="108">
        <f t="shared" ref="K111:M111" si="39">K112+K118</f>
        <v>4163</v>
      </c>
      <c r="L111" s="108">
        <f t="shared" si="39"/>
        <v>4167</v>
      </c>
      <c r="M111" s="71">
        <f t="shared" si="39"/>
        <v>4175</v>
      </c>
      <c r="N111" s="71"/>
      <c r="O111" s="71"/>
      <c r="P111" s="71"/>
      <c r="Q111" s="71"/>
      <c r="R111" s="71"/>
    </row>
    <row r="112" spans="1:18" x14ac:dyDescent="0.3">
      <c r="A112" s="72" t="s">
        <v>102</v>
      </c>
      <c r="B112" s="109">
        <f>+B113+B114+B115+B116+B117</f>
        <v>4095</v>
      </c>
      <c r="C112" s="109">
        <f t="shared" ref="C112:E112" si="40">+C113+C114+C115+C116+C117</f>
        <v>4113</v>
      </c>
      <c r="D112" s="109">
        <f t="shared" si="40"/>
        <v>4120</v>
      </c>
      <c r="E112" s="109">
        <f t="shared" si="40"/>
        <v>4128</v>
      </c>
      <c r="F112" s="109">
        <f>SUM(F113:F117)</f>
        <v>4139</v>
      </c>
      <c r="G112" s="109">
        <f>SUM(G113:G117)</f>
        <v>4143</v>
      </c>
      <c r="H112" s="109">
        <f>SUM(H113:H117)</f>
        <v>4155</v>
      </c>
      <c r="I112" s="109">
        <f>SUM(I113:I117)</f>
        <v>4164</v>
      </c>
      <c r="J112" s="109">
        <f>SUM(J113:J117)</f>
        <v>4164</v>
      </c>
      <c r="K112" s="109">
        <f t="shared" ref="K112:M112" si="41">SUM(K113:K117)</f>
        <v>4163</v>
      </c>
      <c r="L112" s="109">
        <f t="shared" si="41"/>
        <v>4167</v>
      </c>
      <c r="M112" s="73">
        <f t="shared" si="41"/>
        <v>4175</v>
      </c>
      <c r="N112" s="73"/>
      <c r="O112" s="73"/>
      <c r="P112" s="73"/>
      <c r="Q112" s="73"/>
      <c r="R112" s="73"/>
    </row>
    <row r="113" spans="1:18" x14ac:dyDescent="0.3">
      <c r="A113" s="24" t="s">
        <v>103</v>
      </c>
      <c r="B113" s="115">
        <v>3934</v>
      </c>
      <c r="C113" s="115">
        <v>3952</v>
      </c>
      <c r="D113" s="115">
        <v>3959</v>
      </c>
      <c r="E113" s="115">
        <v>3970</v>
      </c>
      <c r="F113" s="115">
        <v>3982</v>
      </c>
      <c r="G113" s="115">
        <v>3986</v>
      </c>
      <c r="H113" s="115">
        <v>3999</v>
      </c>
      <c r="I113" s="115">
        <v>4006</v>
      </c>
      <c r="J113" s="115">
        <v>4006</v>
      </c>
      <c r="K113" s="115">
        <v>4008</v>
      </c>
      <c r="L113" s="115">
        <v>4012</v>
      </c>
      <c r="M113" s="74">
        <v>4020</v>
      </c>
      <c r="N113" s="74"/>
      <c r="O113" s="74"/>
      <c r="P113" s="74"/>
      <c r="Q113" s="74"/>
      <c r="R113" s="74"/>
    </row>
    <row r="114" spans="1:18" x14ac:dyDescent="0.3">
      <c r="A114" s="24" t="s">
        <v>104</v>
      </c>
      <c r="B114" s="115">
        <v>102</v>
      </c>
      <c r="C114" s="115">
        <v>102</v>
      </c>
      <c r="D114" s="115">
        <v>102</v>
      </c>
      <c r="E114" s="115">
        <v>100</v>
      </c>
      <c r="F114" s="115">
        <v>99</v>
      </c>
      <c r="G114" s="115">
        <v>99</v>
      </c>
      <c r="H114" s="115">
        <v>98</v>
      </c>
      <c r="I114" s="115">
        <v>98</v>
      </c>
      <c r="J114" s="115">
        <v>98</v>
      </c>
      <c r="K114" s="115">
        <v>99</v>
      </c>
      <c r="L114" s="115">
        <v>99</v>
      </c>
      <c r="M114" s="74">
        <v>99</v>
      </c>
      <c r="N114" s="74"/>
      <c r="O114" s="74"/>
      <c r="P114" s="74"/>
      <c r="Q114" s="74"/>
      <c r="R114" s="74"/>
    </row>
    <row r="115" spans="1:18" x14ac:dyDescent="0.3">
      <c r="A115" s="24" t="s">
        <v>105</v>
      </c>
      <c r="B115" s="115"/>
      <c r="C115" s="115"/>
      <c r="D115" s="115"/>
      <c r="E115" s="115"/>
      <c r="F115" s="115"/>
      <c r="G115" s="115"/>
      <c r="H115" s="115"/>
      <c r="I115" s="115">
        <v>2</v>
      </c>
      <c r="J115" s="115">
        <v>2</v>
      </c>
      <c r="K115" s="115">
        <v>2</v>
      </c>
      <c r="L115" s="115">
        <v>2</v>
      </c>
      <c r="M115" s="74">
        <v>2</v>
      </c>
      <c r="N115" s="74"/>
      <c r="O115" s="74"/>
      <c r="P115" s="74"/>
      <c r="Q115" s="74"/>
      <c r="R115" s="74"/>
    </row>
    <row r="116" spans="1:18" x14ac:dyDescent="0.3">
      <c r="A116" s="24" t="s">
        <v>106</v>
      </c>
      <c r="B116" s="115">
        <v>21</v>
      </c>
      <c r="C116" s="115">
        <v>21</v>
      </c>
      <c r="D116" s="115">
        <v>21</v>
      </c>
      <c r="E116" s="115">
        <v>21</v>
      </c>
      <c r="F116" s="115">
        <v>21</v>
      </c>
      <c r="G116" s="115">
        <v>21</v>
      </c>
      <c r="H116" s="115">
        <v>21</v>
      </c>
      <c r="I116" s="115">
        <v>21</v>
      </c>
      <c r="J116" s="115">
        <v>21</v>
      </c>
      <c r="K116" s="115">
        <v>21</v>
      </c>
      <c r="L116" s="115">
        <v>21</v>
      </c>
      <c r="M116" s="74">
        <v>21</v>
      </c>
      <c r="N116" s="74"/>
      <c r="O116" s="74"/>
      <c r="P116" s="74"/>
      <c r="Q116" s="74"/>
      <c r="R116" s="74"/>
    </row>
    <row r="117" spans="1:18" x14ac:dyDescent="0.3">
      <c r="A117" s="24" t="s">
        <v>107</v>
      </c>
      <c r="B117" s="115">
        <v>38</v>
      </c>
      <c r="C117" s="115">
        <v>38</v>
      </c>
      <c r="D117" s="115">
        <v>38</v>
      </c>
      <c r="E117" s="115">
        <v>37</v>
      </c>
      <c r="F117" s="115">
        <v>37</v>
      </c>
      <c r="G117" s="115">
        <v>37</v>
      </c>
      <c r="H117" s="115">
        <v>37</v>
      </c>
      <c r="I117" s="115">
        <v>37</v>
      </c>
      <c r="J117" s="115">
        <v>37</v>
      </c>
      <c r="K117" s="115">
        <v>33</v>
      </c>
      <c r="L117" s="115">
        <v>33</v>
      </c>
      <c r="M117" s="74">
        <v>33</v>
      </c>
      <c r="N117" s="74"/>
      <c r="O117" s="74"/>
      <c r="P117" s="74"/>
      <c r="Q117" s="74"/>
      <c r="R117" s="74"/>
    </row>
    <row r="118" spans="1:18" x14ac:dyDescent="0.3">
      <c r="A118" s="72" t="s">
        <v>108</v>
      </c>
      <c r="B118" s="109">
        <f>+B119+B120+B121+B122+B123</f>
        <v>0</v>
      </c>
      <c r="C118" s="109">
        <f>+C119+C120+C121+C122+C123</f>
        <v>0</v>
      </c>
      <c r="D118" s="109">
        <f>+D119+D120+D121+D122+D123</f>
        <v>0</v>
      </c>
      <c r="E118" s="109">
        <f t="shared" ref="E118:J118" si="42">+E119+E120+E121+E122+E123</f>
        <v>0</v>
      </c>
      <c r="F118" s="109">
        <f t="shared" si="42"/>
        <v>0</v>
      </c>
      <c r="G118" s="109">
        <f t="shared" si="42"/>
        <v>0</v>
      </c>
      <c r="H118" s="109">
        <f t="shared" si="42"/>
        <v>0</v>
      </c>
      <c r="I118" s="109">
        <f t="shared" si="42"/>
        <v>0</v>
      </c>
      <c r="J118" s="109">
        <f t="shared" si="42"/>
        <v>0</v>
      </c>
      <c r="K118" s="109">
        <f>+K119+K120+K121+K122+K123</f>
        <v>0</v>
      </c>
      <c r="L118" s="109">
        <f t="shared" ref="L118:M118" si="43">+L119+L120+L121+L122+L123</f>
        <v>0</v>
      </c>
      <c r="M118" s="109">
        <f t="shared" si="43"/>
        <v>0</v>
      </c>
      <c r="N118" s="73"/>
      <c r="O118" s="73"/>
      <c r="P118" s="73"/>
      <c r="Q118" s="73"/>
      <c r="R118" s="73"/>
    </row>
    <row r="119" spans="1:18" hidden="1" x14ac:dyDescent="0.3">
      <c r="A119" s="24" t="s">
        <v>103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74"/>
      <c r="N119" s="74"/>
      <c r="O119" s="74"/>
      <c r="P119" s="74"/>
      <c r="Q119" s="74"/>
      <c r="R119" s="74"/>
    </row>
    <row r="120" spans="1:18" hidden="1" x14ac:dyDescent="0.3">
      <c r="A120" s="24" t="s">
        <v>104</v>
      </c>
      <c r="B120" s="115">
        <v>0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74"/>
      <c r="N120" s="74"/>
      <c r="O120" s="74"/>
      <c r="P120" s="74"/>
      <c r="Q120" s="74"/>
      <c r="R120" s="74"/>
    </row>
    <row r="121" spans="1:18" hidden="1" x14ac:dyDescent="0.3">
      <c r="A121" s="24" t="s">
        <v>105</v>
      </c>
      <c r="B121" s="115">
        <v>0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74"/>
      <c r="N121" s="74"/>
      <c r="O121" s="74"/>
      <c r="P121" s="74"/>
      <c r="Q121" s="74"/>
      <c r="R121" s="74"/>
    </row>
    <row r="122" spans="1:18" hidden="1" x14ac:dyDescent="0.3">
      <c r="A122" s="24" t="s">
        <v>106</v>
      </c>
      <c r="B122" s="115">
        <v>0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74"/>
      <c r="N122" s="74"/>
      <c r="O122" s="74"/>
      <c r="P122" s="74"/>
      <c r="Q122" s="74"/>
      <c r="R122" s="74"/>
    </row>
    <row r="123" spans="1:18" hidden="1" x14ac:dyDescent="0.3">
      <c r="A123" s="24" t="s">
        <v>107</v>
      </c>
      <c r="B123" s="115">
        <v>0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74"/>
      <c r="N123" s="74"/>
      <c r="O123" s="74"/>
      <c r="P123" s="74"/>
      <c r="Q123" s="74"/>
      <c r="R123" s="74"/>
    </row>
    <row r="124" spans="1:18" hidden="1" x14ac:dyDescent="0.3">
      <c r="A124" s="75" t="s">
        <v>109</v>
      </c>
      <c r="B124" s="126">
        <v>0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76"/>
      <c r="N124" s="76"/>
      <c r="O124" s="74"/>
      <c r="P124" s="74"/>
      <c r="Q124" s="74"/>
      <c r="R124" s="74"/>
    </row>
    <row r="125" spans="1:18" hidden="1" x14ac:dyDescent="0.3">
      <c r="A125" s="77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78"/>
      <c r="N125" s="78"/>
      <c r="O125" s="78"/>
      <c r="P125" s="78"/>
      <c r="Q125" s="78"/>
      <c r="R125" s="78"/>
    </row>
    <row r="126" spans="1:18" x14ac:dyDescent="0.3">
      <c r="A126" s="79" t="s">
        <v>110</v>
      </c>
      <c r="B126" s="121">
        <v>3907</v>
      </c>
      <c r="C126" s="121">
        <v>3918</v>
      </c>
      <c r="D126" s="121">
        <v>3925</v>
      </c>
      <c r="E126" s="121">
        <v>3931</v>
      </c>
      <c r="F126" s="121">
        <v>3937</v>
      </c>
      <c r="G126" s="121">
        <v>3948</v>
      </c>
      <c r="H126" s="121">
        <v>3957</v>
      </c>
      <c r="I126" s="121">
        <v>3959</v>
      </c>
      <c r="J126" s="121">
        <v>3969</v>
      </c>
      <c r="K126" s="121">
        <v>3974</v>
      </c>
      <c r="L126" s="121">
        <v>3975</v>
      </c>
      <c r="M126" s="80">
        <v>3982</v>
      </c>
      <c r="N126" s="80"/>
      <c r="O126" s="80"/>
      <c r="P126" s="80"/>
      <c r="Q126" s="80"/>
      <c r="R126" s="80"/>
    </row>
    <row r="127" spans="1:18" x14ac:dyDescent="0.3">
      <c r="A127" s="54" t="s">
        <v>111</v>
      </c>
      <c r="B127" s="127">
        <f>+B126/B111</f>
        <v>0.95409035409035414</v>
      </c>
      <c r="C127" s="127">
        <f t="shared" ref="C127:L127" si="44">+C126/C111</f>
        <v>0.95258935083880381</v>
      </c>
      <c r="D127" s="127">
        <f t="shared" si="44"/>
        <v>0.95266990291262132</v>
      </c>
      <c r="E127" s="127">
        <f t="shared" si="44"/>
        <v>0.95227713178294571</v>
      </c>
      <c r="F127" s="127">
        <f t="shared" si="44"/>
        <v>0.95119594104856242</v>
      </c>
      <c r="G127" s="127">
        <f t="shared" si="44"/>
        <v>0.95293265749456912</v>
      </c>
      <c r="H127" s="127">
        <f t="shared" si="44"/>
        <v>0.9523465703971119</v>
      </c>
      <c r="I127" s="127">
        <f t="shared" si="44"/>
        <v>0.9507684918347743</v>
      </c>
      <c r="J127" s="127">
        <f t="shared" si="44"/>
        <v>0.95317002881844382</v>
      </c>
      <c r="K127" s="127">
        <f t="shared" si="44"/>
        <v>0.95460004804227716</v>
      </c>
      <c r="L127" s="127">
        <f t="shared" si="44"/>
        <v>0.95392368610511158</v>
      </c>
      <c r="M127" s="81">
        <v>0.97</v>
      </c>
      <c r="N127" s="80"/>
      <c r="O127" s="80"/>
      <c r="P127" s="80"/>
      <c r="Q127" s="80"/>
      <c r="R127" s="80"/>
    </row>
    <row r="128" spans="1:18" x14ac:dyDescent="0.3">
      <c r="A128" s="82"/>
      <c r="B128" s="128"/>
      <c r="C128" s="128"/>
      <c r="D128" s="122"/>
      <c r="E128" s="128"/>
      <c r="F128" s="128"/>
      <c r="G128" s="128"/>
      <c r="H128" s="128"/>
      <c r="I128" s="128"/>
      <c r="J128" s="128"/>
      <c r="K128" s="128"/>
      <c r="L128" s="128"/>
      <c r="M128" s="83"/>
      <c r="N128" s="83"/>
      <c r="O128" s="83"/>
      <c r="P128" s="83"/>
      <c r="Q128" s="83"/>
      <c r="R128" s="83"/>
    </row>
    <row r="129" spans="1:18" x14ac:dyDescent="0.3">
      <c r="A129" s="38" t="s">
        <v>112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70"/>
      <c r="N129" s="70"/>
      <c r="O129" s="70"/>
      <c r="P129" s="70"/>
      <c r="Q129" s="70"/>
      <c r="R129" s="70"/>
    </row>
    <row r="130" spans="1:18" x14ac:dyDescent="0.3">
      <c r="A130" s="29" t="s">
        <v>113</v>
      </c>
      <c r="B130" s="108">
        <f>+B131+B135+B136</f>
        <v>3859153.9000000004</v>
      </c>
      <c r="C130" s="108">
        <f>+C131+C135+C136</f>
        <v>3459562</v>
      </c>
      <c r="D130" s="108">
        <f t="shared" ref="D130:E130" si="45">+D131+D135+D136</f>
        <v>3291531.33</v>
      </c>
      <c r="E130" s="108">
        <f t="shared" si="45"/>
        <v>3198631.21</v>
      </c>
      <c r="F130" s="108">
        <f>+F131+F135+F136</f>
        <v>3339020.97</v>
      </c>
      <c r="G130" s="108">
        <f>+G131+G135+G136</f>
        <v>12144256.300000001</v>
      </c>
      <c r="H130" s="108">
        <f>+H131+H135+H136</f>
        <v>3141182.6</v>
      </c>
      <c r="I130" s="108">
        <f>+I131+I135+I136</f>
        <v>3333946.43</v>
      </c>
      <c r="J130" s="108">
        <f>+J131+J135+J136</f>
        <v>3244731.6300000004</v>
      </c>
      <c r="K130" s="108">
        <f t="shared" ref="K130:M130" si="46">+K131+K135+K136</f>
        <v>3320210.46</v>
      </c>
      <c r="L130" s="108">
        <f t="shared" si="46"/>
        <v>3424808.75</v>
      </c>
      <c r="M130" s="30">
        <f t="shared" si="46"/>
        <v>3044844.1799999997</v>
      </c>
      <c r="N130" s="30"/>
      <c r="O130" s="30"/>
      <c r="P130" s="30"/>
      <c r="Q130" s="30"/>
      <c r="R130" s="30"/>
    </row>
    <row r="131" spans="1:18" x14ac:dyDescent="0.3">
      <c r="A131" s="72" t="s">
        <v>114</v>
      </c>
      <c r="B131" s="109">
        <f>+B132+B133+B134</f>
        <v>2579244.0900000003</v>
      </c>
      <c r="C131" s="109">
        <f>+C132+C133+C134</f>
        <v>2177359.59</v>
      </c>
      <c r="D131" s="109">
        <f t="shared" ref="D131:M131" si="47">+D132+D133+D134</f>
        <v>2026482.03</v>
      </c>
      <c r="E131" s="109">
        <f t="shared" si="47"/>
        <v>1929698.04</v>
      </c>
      <c r="F131" s="109">
        <f t="shared" si="47"/>
        <v>2066661.28</v>
      </c>
      <c r="G131" s="109">
        <f t="shared" si="47"/>
        <v>1871918.27</v>
      </c>
      <c r="H131" s="109">
        <f t="shared" si="47"/>
        <v>1864156.05</v>
      </c>
      <c r="I131" s="109">
        <f t="shared" si="47"/>
        <v>2049507.1800000002</v>
      </c>
      <c r="J131" s="109">
        <f t="shared" si="47"/>
        <v>1959408.51</v>
      </c>
      <c r="K131" s="109">
        <f t="shared" si="47"/>
        <v>2027864.0999999999</v>
      </c>
      <c r="L131" s="109">
        <f t="shared" si="47"/>
        <v>2125772.54</v>
      </c>
      <c r="M131" s="32">
        <f t="shared" si="47"/>
        <v>2009284.48</v>
      </c>
      <c r="N131" s="32">
        <f t="shared" ref="N131:R131" si="48">N132+N136+N137</f>
        <v>0</v>
      </c>
      <c r="O131" s="32">
        <f t="shared" si="48"/>
        <v>0</v>
      </c>
      <c r="P131" s="32">
        <f t="shared" si="48"/>
        <v>0</v>
      </c>
      <c r="Q131" s="32">
        <f t="shared" si="48"/>
        <v>0</v>
      </c>
      <c r="R131" s="32">
        <f t="shared" si="48"/>
        <v>0</v>
      </c>
    </row>
    <row r="132" spans="1:18" x14ac:dyDescent="0.3">
      <c r="A132" s="24" t="s">
        <v>103</v>
      </c>
      <c r="B132" s="115">
        <v>2490380.6800000002</v>
      </c>
      <c r="C132" s="115">
        <v>2079976.49</v>
      </c>
      <c r="D132" s="115">
        <v>1932990.34</v>
      </c>
      <c r="E132" s="115">
        <v>1842712.95</v>
      </c>
      <c r="F132" s="115">
        <v>1981246.51</v>
      </c>
      <c r="G132" s="115">
        <v>1788208.23</v>
      </c>
      <c r="H132" s="115">
        <v>1780610.72</v>
      </c>
      <c r="I132" s="115">
        <v>1956465.07</v>
      </c>
      <c r="J132" s="115">
        <v>1867801</v>
      </c>
      <c r="K132" s="115">
        <v>1932072.15</v>
      </c>
      <c r="L132" s="115">
        <v>2018919.16</v>
      </c>
      <c r="M132" s="44">
        <v>1901071.38</v>
      </c>
      <c r="N132" s="44"/>
      <c r="O132" s="44">
        <f t="shared" ref="O132:R132" si="49">O133+O134+O135</f>
        <v>0</v>
      </c>
      <c r="P132" s="44">
        <f t="shared" si="49"/>
        <v>0</v>
      </c>
      <c r="Q132" s="44">
        <f t="shared" si="49"/>
        <v>0</v>
      </c>
      <c r="R132" s="44">
        <f t="shared" si="49"/>
        <v>0</v>
      </c>
    </row>
    <row r="133" spans="1:18" x14ac:dyDescent="0.3">
      <c r="A133" s="24" t="s">
        <v>104</v>
      </c>
      <c r="B133" s="115">
        <v>88863.41</v>
      </c>
      <c r="C133" s="115">
        <v>97383.1</v>
      </c>
      <c r="D133" s="115">
        <v>93491.69</v>
      </c>
      <c r="E133" s="115">
        <v>86985.09</v>
      </c>
      <c r="F133" s="115">
        <v>85414.77</v>
      </c>
      <c r="G133" s="115">
        <v>83710.039999999994</v>
      </c>
      <c r="H133" s="115">
        <v>83545.33</v>
      </c>
      <c r="I133" s="115">
        <v>93042.11</v>
      </c>
      <c r="J133" s="115">
        <v>91607.51</v>
      </c>
      <c r="K133" s="115">
        <v>95791.95</v>
      </c>
      <c r="L133" s="115">
        <v>106853.38</v>
      </c>
      <c r="M133" s="44">
        <v>108213.1</v>
      </c>
      <c r="N133" s="44"/>
      <c r="O133" s="44"/>
      <c r="P133" s="44"/>
      <c r="Q133" s="44"/>
      <c r="R133" s="44"/>
    </row>
    <row r="134" spans="1:18" x14ac:dyDescent="0.3">
      <c r="A134" s="24" t="s">
        <v>105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44"/>
      <c r="N134" s="44"/>
      <c r="O134" s="44"/>
      <c r="P134" s="44"/>
      <c r="Q134" s="44"/>
      <c r="R134" s="44"/>
    </row>
    <row r="135" spans="1:18" x14ac:dyDescent="0.3">
      <c r="A135" s="26" t="s">
        <v>115</v>
      </c>
      <c r="B135" s="115">
        <v>995332.64</v>
      </c>
      <c r="C135" s="115">
        <v>997158.41</v>
      </c>
      <c r="D135" s="115">
        <v>1000047.28</v>
      </c>
      <c r="E135" s="115">
        <v>1002839.98</v>
      </c>
      <c r="F135" s="115">
        <v>1004045.5</v>
      </c>
      <c r="G135" s="115">
        <v>10006853.380000001</v>
      </c>
      <c r="H135" s="115">
        <v>1009805.53</v>
      </c>
      <c r="I135" s="115">
        <v>1013961.57</v>
      </c>
      <c r="J135" s="115">
        <v>1016152.19</v>
      </c>
      <c r="K135" s="115">
        <v>1024350.11</v>
      </c>
      <c r="L135" s="115">
        <v>1029702.67</v>
      </c>
      <c r="M135" s="44">
        <v>1035559.7</v>
      </c>
      <c r="N135" s="44"/>
      <c r="O135" s="44"/>
      <c r="P135" s="44"/>
      <c r="Q135" s="44"/>
      <c r="R135" s="44"/>
    </row>
    <row r="136" spans="1:18" x14ac:dyDescent="0.3">
      <c r="A136" s="26" t="s">
        <v>116</v>
      </c>
      <c r="B136" s="115">
        <v>284577.17</v>
      </c>
      <c r="C136" s="115">
        <v>285044</v>
      </c>
      <c r="D136" s="115">
        <v>265002.02</v>
      </c>
      <c r="E136" s="115">
        <v>266093.19</v>
      </c>
      <c r="F136" s="115">
        <v>268314.19</v>
      </c>
      <c r="G136" s="115">
        <v>265484.65000000002</v>
      </c>
      <c r="H136" s="115">
        <v>267221.02</v>
      </c>
      <c r="I136" s="115">
        <v>270477.68</v>
      </c>
      <c r="J136" s="115">
        <v>269170.93</v>
      </c>
      <c r="K136" s="115">
        <v>267996.25</v>
      </c>
      <c r="L136" s="115">
        <v>269333.53999999998</v>
      </c>
      <c r="M136" s="44"/>
      <c r="N136" s="44"/>
      <c r="O136" s="44"/>
      <c r="P136" s="44"/>
      <c r="Q136" s="44"/>
      <c r="R136" s="44"/>
    </row>
    <row r="137" spans="1:18" x14ac:dyDescent="0.3">
      <c r="A137" s="39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21"/>
      <c r="N137" s="21"/>
      <c r="O137" s="21"/>
      <c r="P137" s="21"/>
      <c r="Q137" s="21"/>
      <c r="R137" s="21"/>
    </row>
    <row r="138" spans="1:18" x14ac:dyDescent="0.3">
      <c r="A138" s="72" t="s">
        <v>117</v>
      </c>
      <c r="B138" s="109">
        <f t="shared" ref="B138:F138" si="50">+B139+B140+B141+B142</f>
        <v>973</v>
      </c>
      <c r="C138" s="109">
        <f t="shared" si="50"/>
        <v>1449</v>
      </c>
      <c r="D138" s="109">
        <f t="shared" si="50"/>
        <v>1247</v>
      </c>
      <c r="E138" s="109">
        <f t="shared" si="50"/>
        <v>994</v>
      </c>
      <c r="F138" s="109">
        <f t="shared" si="50"/>
        <v>1248</v>
      </c>
      <c r="G138" s="109">
        <f>SUM(G139:G142)</f>
        <v>1092</v>
      </c>
      <c r="H138" s="109">
        <f>SUM(H139:H142)</f>
        <v>1073</v>
      </c>
      <c r="I138" s="109">
        <f>SUM(I139:I142)</f>
        <v>1348</v>
      </c>
      <c r="J138" s="109">
        <f t="shared" ref="J138:M138" si="51">SUM(J139:J142)</f>
        <v>1133</v>
      </c>
      <c r="K138" s="109">
        <f t="shared" si="51"/>
        <v>1136</v>
      </c>
      <c r="L138" s="109">
        <f t="shared" si="51"/>
        <v>1303</v>
      </c>
      <c r="M138" s="73">
        <f t="shared" si="51"/>
        <v>1098</v>
      </c>
      <c r="N138" s="32"/>
      <c r="O138" s="32"/>
      <c r="P138" s="32"/>
      <c r="Q138" s="32"/>
      <c r="R138" s="32"/>
    </row>
    <row r="139" spans="1:18" x14ac:dyDescent="0.3">
      <c r="A139" s="26" t="s">
        <v>118</v>
      </c>
      <c r="B139" s="115">
        <v>583</v>
      </c>
      <c r="C139" s="115">
        <v>814</v>
      </c>
      <c r="D139" s="115">
        <v>789</v>
      </c>
      <c r="E139" s="115">
        <v>575</v>
      </c>
      <c r="F139" s="115">
        <v>784</v>
      </c>
      <c r="G139" s="115">
        <v>695</v>
      </c>
      <c r="H139" s="115">
        <v>676</v>
      </c>
      <c r="I139" s="115">
        <v>873</v>
      </c>
      <c r="J139" s="115">
        <v>683</v>
      </c>
      <c r="K139" s="115">
        <v>667</v>
      </c>
      <c r="L139" s="115">
        <v>820</v>
      </c>
      <c r="M139" s="74">
        <v>621</v>
      </c>
      <c r="N139" s="74"/>
      <c r="O139" s="74"/>
      <c r="P139" s="74"/>
      <c r="Q139" s="74"/>
      <c r="R139" s="74"/>
    </row>
    <row r="140" spans="1:18" x14ac:dyDescent="0.3">
      <c r="A140" s="26" t="s">
        <v>119</v>
      </c>
      <c r="B140" s="115">
        <v>151</v>
      </c>
      <c r="C140" s="115">
        <v>179</v>
      </c>
      <c r="D140" s="115">
        <v>151</v>
      </c>
      <c r="E140" s="115">
        <v>123</v>
      </c>
      <c r="F140" s="115">
        <v>150</v>
      </c>
      <c r="G140" s="115">
        <v>116</v>
      </c>
      <c r="H140" s="115">
        <v>124</v>
      </c>
      <c r="I140" s="115">
        <v>191</v>
      </c>
      <c r="J140" s="115">
        <v>184</v>
      </c>
      <c r="K140" s="115">
        <v>209</v>
      </c>
      <c r="L140" s="115">
        <v>216</v>
      </c>
      <c r="M140" s="74">
        <v>197</v>
      </c>
      <c r="N140" s="74"/>
      <c r="O140" s="74"/>
      <c r="P140" s="74"/>
      <c r="Q140" s="74"/>
      <c r="R140" s="74"/>
    </row>
    <row r="141" spans="1:18" x14ac:dyDescent="0.3">
      <c r="A141" s="26" t="s">
        <v>120</v>
      </c>
      <c r="B141" s="115">
        <v>179</v>
      </c>
      <c r="C141" s="115">
        <v>199</v>
      </c>
      <c r="D141" s="115">
        <v>67</v>
      </c>
      <c r="E141" s="115">
        <v>72</v>
      </c>
      <c r="F141" s="115">
        <v>95</v>
      </c>
      <c r="G141" s="115">
        <v>83</v>
      </c>
      <c r="H141" s="115">
        <v>73</v>
      </c>
      <c r="I141" s="115">
        <v>79</v>
      </c>
      <c r="J141" s="115">
        <v>67</v>
      </c>
      <c r="K141" s="115">
        <v>52</v>
      </c>
      <c r="L141" s="115">
        <v>61</v>
      </c>
      <c r="M141" s="74">
        <v>84</v>
      </c>
      <c r="N141" s="74"/>
      <c r="O141" s="74"/>
      <c r="P141" s="74"/>
      <c r="Q141" s="74"/>
      <c r="R141" s="74"/>
    </row>
    <row r="142" spans="1:18" x14ac:dyDescent="0.3">
      <c r="A142" s="26" t="s">
        <v>121</v>
      </c>
      <c r="B142" s="115">
        <v>60</v>
      </c>
      <c r="C142" s="115">
        <v>257</v>
      </c>
      <c r="D142" s="115">
        <v>240</v>
      </c>
      <c r="E142" s="115">
        <v>224</v>
      </c>
      <c r="F142" s="115">
        <v>219</v>
      </c>
      <c r="G142" s="115">
        <v>198</v>
      </c>
      <c r="H142" s="115">
        <v>200</v>
      </c>
      <c r="I142" s="115">
        <v>205</v>
      </c>
      <c r="J142" s="115">
        <v>199</v>
      </c>
      <c r="K142" s="115">
        <v>208</v>
      </c>
      <c r="L142" s="115">
        <v>206</v>
      </c>
      <c r="M142" s="74">
        <v>196</v>
      </c>
      <c r="N142" s="74"/>
      <c r="O142" s="74"/>
      <c r="P142" s="74"/>
      <c r="Q142" s="74"/>
      <c r="R142" s="74"/>
    </row>
    <row r="143" spans="1:18" hidden="1" x14ac:dyDescent="0.3">
      <c r="A143" s="39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21"/>
      <c r="N143" s="21"/>
      <c r="O143" s="21"/>
      <c r="P143" s="21"/>
      <c r="Q143" s="21"/>
      <c r="R143" s="21"/>
    </row>
    <row r="144" spans="1:18" hidden="1" x14ac:dyDescent="0.3">
      <c r="A144" s="39" t="s">
        <v>122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44"/>
      <c r="N144" s="44"/>
      <c r="O144" s="44"/>
      <c r="P144" s="44"/>
      <c r="Q144" s="44"/>
      <c r="R144" s="44"/>
    </row>
    <row r="145" spans="1:18" hidden="1" x14ac:dyDescent="0.3">
      <c r="A145" s="26" t="s">
        <v>123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44"/>
      <c r="N145" s="44"/>
      <c r="O145" s="44"/>
      <c r="P145" s="44"/>
      <c r="Q145" s="44"/>
      <c r="R145" s="44"/>
    </row>
    <row r="146" spans="1:18" hidden="1" x14ac:dyDescent="0.3">
      <c r="A146" s="26" t="s">
        <v>124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44"/>
      <c r="N146" s="44"/>
      <c r="O146" s="44"/>
      <c r="P146" s="44"/>
      <c r="Q146" s="44"/>
      <c r="R146" s="44"/>
    </row>
    <row r="147" spans="1:18" hidden="1" x14ac:dyDescent="0.3">
      <c r="A147" s="26" t="s">
        <v>125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44"/>
      <c r="N147" s="44"/>
      <c r="O147" s="44"/>
      <c r="P147" s="44"/>
      <c r="Q147" s="44"/>
      <c r="R147" s="44"/>
    </row>
    <row r="148" spans="1:18" hidden="1" x14ac:dyDescent="0.3">
      <c r="A148" s="47" t="s">
        <v>126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44"/>
      <c r="N148" s="44"/>
      <c r="O148" s="44"/>
      <c r="P148" s="44"/>
      <c r="Q148" s="44"/>
      <c r="R148" s="44"/>
    </row>
    <row r="149" spans="1:18" hidden="1" x14ac:dyDescent="0.3">
      <c r="A149" s="57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84"/>
      <c r="N149" s="84"/>
      <c r="O149" s="84"/>
      <c r="P149" s="84"/>
      <c r="Q149" s="84"/>
      <c r="R149" s="84"/>
    </row>
    <row r="150" spans="1:18" hidden="1" x14ac:dyDescent="0.3">
      <c r="A150" s="85" t="s">
        <v>99</v>
      </c>
      <c r="B150" s="129"/>
      <c r="C150" s="129"/>
      <c r="D150" s="129"/>
      <c r="E150" s="129"/>
      <c r="F150" s="129"/>
      <c r="G150" s="129"/>
      <c r="H150" s="129"/>
      <c r="I150" s="129"/>
      <c r="J150" s="120"/>
      <c r="K150" s="120"/>
      <c r="L150" s="129"/>
      <c r="M150" s="86"/>
      <c r="N150" s="86"/>
      <c r="O150" s="86"/>
      <c r="P150" s="86"/>
      <c r="Q150" s="86"/>
      <c r="R150" s="86"/>
    </row>
    <row r="151" spans="1:18" x14ac:dyDescent="0.3">
      <c r="A151" s="38" t="s">
        <v>127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73"/>
      <c r="N151" s="73"/>
      <c r="O151" s="73"/>
      <c r="P151" s="73"/>
      <c r="Q151" s="73"/>
      <c r="R151" s="73"/>
    </row>
    <row r="152" spans="1:18" x14ac:dyDescent="0.3">
      <c r="A152" s="49" t="s">
        <v>127</v>
      </c>
      <c r="B152" s="116">
        <v>1</v>
      </c>
      <c r="C152" s="116">
        <f t="shared" ref="C152:K152" si="52">+C154/C153</f>
        <v>1</v>
      </c>
      <c r="D152" s="116">
        <f t="shared" si="52"/>
        <v>1</v>
      </c>
      <c r="E152" s="116">
        <f t="shared" si="52"/>
        <v>1</v>
      </c>
      <c r="F152" s="116">
        <f t="shared" si="52"/>
        <v>1</v>
      </c>
      <c r="G152" s="116">
        <f t="shared" si="52"/>
        <v>1</v>
      </c>
      <c r="H152" s="116">
        <f t="shared" si="52"/>
        <v>1</v>
      </c>
      <c r="I152" s="116">
        <f t="shared" si="52"/>
        <v>1</v>
      </c>
      <c r="J152" s="116">
        <f t="shared" si="52"/>
        <v>1</v>
      </c>
      <c r="K152" s="116">
        <f t="shared" si="52"/>
        <v>1</v>
      </c>
      <c r="L152" s="116">
        <v>0.91</v>
      </c>
      <c r="M152" s="48">
        <v>0.91</v>
      </c>
      <c r="N152" s="48"/>
      <c r="O152" s="48"/>
      <c r="P152" s="48"/>
      <c r="Q152" s="48"/>
      <c r="R152" s="48"/>
    </row>
    <row r="153" spans="1:18" x14ac:dyDescent="0.3">
      <c r="A153" s="47" t="s">
        <v>128</v>
      </c>
      <c r="B153" s="115">
        <v>10176</v>
      </c>
      <c r="C153" s="115">
        <v>10176</v>
      </c>
      <c r="D153" s="115">
        <v>10176</v>
      </c>
      <c r="E153" s="115">
        <v>10176</v>
      </c>
      <c r="F153" s="115">
        <v>10176</v>
      </c>
      <c r="G153" s="115">
        <v>10176</v>
      </c>
      <c r="H153" s="115">
        <v>10176</v>
      </c>
      <c r="I153" s="115">
        <v>10176</v>
      </c>
      <c r="J153" s="115">
        <v>10176</v>
      </c>
      <c r="K153" s="115">
        <v>10176</v>
      </c>
      <c r="L153" s="115">
        <v>10176</v>
      </c>
      <c r="M153" s="115">
        <v>10176</v>
      </c>
      <c r="N153" s="74"/>
      <c r="O153" s="74"/>
      <c r="P153" s="74"/>
      <c r="Q153" s="74"/>
      <c r="R153" s="74"/>
    </row>
    <row r="154" spans="1:18" x14ac:dyDescent="0.3">
      <c r="A154" s="47" t="s">
        <v>129</v>
      </c>
      <c r="B154" s="115">
        <v>10176</v>
      </c>
      <c r="C154" s="115">
        <v>10176</v>
      </c>
      <c r="D154" s="115">
        <v>10176</v>
      </c>
      <c r="E154" s="115">
        <v>10176</v>
      </c>
      <c r="F154" s="115">
        <v>10176</v>
      </c>
      <c r="G154" s="115">
        <v>10176</v>
      </c>
      <c r="H154" s="115">
        <v>10176</v>
      </c>
      <c r="I154" s="115">
        <v>10176</v>
      </c>
      <c r="J154" s="115">
        <v>10176</v>
      </c>
      <c r="K154" s="115">
        <v>10176</v>
      </c>
      <c r="L154" s="115">
        <v>10176</v>
      </c>
      <c r="M154" s="115">
        <v>10176</v>
      </c>
      <c r="N154" s="74"/>
      <c r="O154" s="74"/>
      <c r="P154" s="74"/>
      <c r="Q154" s="74"/>
      <c r="R154" s="74"/>
    </row>
    <row r="155" spans="1:18" ht="13.8" customHeight="1" x14ac:dyDescent="0.3">
      <c r="A155" s="47" t="s">
        <v>130</v>
      </c>
      <c r="B155" s="115">
        <v>8954</v>
      </c>
      <c r="C155" s="115">
        <v>8954</v>
      </c>
      <c r="D155" s="115">
        <v>8954</v>
      </c>
      <c r="E155" s="115">
        <v>8954</v>
      </c>
      <c r="F155" s="115">
        <v>8954</v>
      </c>
      <c r="G155" s="115">
        <v>8954</v>
      </c>
      <c r="H155" s="115">
        <v>8954</v>
      </c>
      <c r="I155" s="115">
        <v>8954</v>
      </c>
      <c r="J155" s="115">
        <v>8954</v>
      </c>
      <c r="K155" s="115">
        <v>8954</v>
      </c>
      <c r="L155" s="115">
        <v>8954</v>
      </c>
      <c r="M155" s="115">
        <v>8954</v>
      </c>
      <c r="N155" s="74"/>
      <c r="O155" s="74"/>
      <c r="P155" s="74"/>
      <c r="Q155" s="74"/>
      <c r="R155" s="74"/>
    </row>
    <row r="156" spans="1:18" hidden="1" x14ac:dyDescent="0.3">
      <c r="A156" s="47" t="s">
        <v>131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74"/>
      <c r="N156" s="74"/>
      <c r="O156" s="74"/>
      <c r="P156" s="74"/>
      <c r="Q156" s="74"/>
      <c r="R156" s="74"/>
    </row>
    <row r="157" spans="1:18" hidden="1" x14ac:dyDescent="0.3">
      <c r="A157" s="47" t="s">
        <v>132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74"/>
      <c r="N157" s="74"/>
      <c r="O157" s="74"/>
      <c r="P157" s="74"/>
      <c r="Q157" s="74"/>
      <c r="R157" s="74"/>
    </row>
    <row r="158" spans="1:18" x14ac:dyDescent="0.3">
      <c r="A158" s="47" t="s">
        <v>133</v>
      </c>
      <c r="B158" s="115">
        <v>2753</v>
      </c>
      <c r="C158" s="115">
        <v>2753</v>
      </c>
      <c r="D158" s="115">
        <v>2744</v>
      </c>
      <c r="E158" s="115">
        <v>2671</v>
      </c>
      <c r="F158" s="115">
        <v>2705</v>
      </c>
      <c r="G158" s="115">
        <v>2816</v>
      </c>
      <c r="H158" s="115">
        <v>2709</v>
      </c>
      <c r="I158" s="115">
        <v>2730</v>
      </c>
      <c r="J158" s="115">
        <v>2676</v>
      </c>
      <c r="K158" s="125">
        <v>2839</v>
      </c>
      <c r="L158" s="115">
        <v>2679</v>
      </c>
      <c r="M158" s="74">
        <v>2815</v>
      </c>
      <c r="N158" s="74"/>
      <c r="O158" s="74"/>
      <c r="P158" s="74"/>
      <c r="Q158" s="74"/>
      <c r="R158" s="74"/>
    </row>
    <row r="159" spans="1:18" x14ac:dyDescent="0.3">
      <c r="A159" s="47" t="s">
        <v>134</v>
      </c>
      <c r="B159" s="115">
        <v>1234</v>
      </c>
      <c r="C159" s="115">
        <v>1234</v>
      </c>
      <c r="D159" s="115">
        <v>1319</v>
      </c>
      <c r="E159" s="115">
        <v>1348</v>
      </c>
      <c r="F159" s="115">
        <v>1354</v>
      </c>
      <c r="G159" s="115">
        <v>1354</v>
      </c>
      <c r="H159" s="115">
        <v>1394</v>
      </c>
      <c r="I159" s="115">
        <v>1398</v>
      </c>
      <c r="J159" s="115">
        <v>1410</v>
      </c>
      <c r="K159" s="125">
        <v>1416</v>
      </c>
      <c r="L159" s="115">
        <v>1424</v>
      </c>
      <c r="M159" s="74">
        <v>1405</v>
      </c>
      <c r="N159" s="74"/>
      <c r="O159" s="74"/>
      <c r="P159" s="74"/>
      <c r="Q159" s="74"/>
      <c r="R159" s="74"/>
    </row>
    <row r="160" spans="1:18" x14ac:dyDescent="0.3">
      <c r="A160" s="47" t="s">
        <v>135</v>
      </c>
      <c r="B160" s="115">
        <v>1.5</v>
      </c>
      <c r="C160" s="115">
        <v>1.5</v>
      </c>
      <c r="D160" s="115">
        <v>1.5</v>
      </c>
      <c r="E160" s="115">
        <v>1.5</v>
      </c>
      <c r="F160" s="115">
        <v>1.5</v>
      </c>
      <c r="G160" s="115">
        <v>1.5</v>
      </c>
      <c r="H160" s="115">
        <v>1.5</v>
      </c>
      <c r="I160" s="115">
        <v>1.5</v>
      </c>
      <c r="J160" s="115">
        <v>1.5</v>
      </c>
      <c r="K160" s="115">
        <v>1.5</v>
      </c>
      <c r="L160" s="115">
        <v>1.5</v>
      </c>
      <c r="M160" s="115">
        <v>1.5</v>
      </c>
      <c r="N160" s="74"/>
      <c r="O160" s="74"/>
      <c r="P160" s="74"/>
      <c r="Q160" s="74"/>
      <c r="R160" s="74"/>
    </row>
    <row r="161" spans="1:18" x14ac:dyDescent="0.3">
      <c r="A161" s="47" t="s">
        <v>136</v>
      </c>
      <c r="B161" s="115">
        <v>3</v>
      </c>
      <c r="C161" s="115">
        <v>3</v>
      </c>
      <c r="D161" s="115">
        <v>3</v>
      </c>
      <c r="E161" s="115">
        <v>3</v>
      </c>
      <c r="F161" s="115">
        <v>3</v>
      </c>
      <c r="G161" s="115">
        <v>3</v>
      </c>
      <c r="H161" s="115">
        <v>3</v>
      </c>
      <c r="I161" s="115">
        <v>3</v>
      </c>
      <c r="J161" s="115">
        <v>3</v>
      </c>
      <c r="K161" s="115">
        <v>3</v>
      </c>
      <c r="L161" s="115">
        <v>3</v>
      </c>
      <c r="M161" s="115">
        <v>3</v>
      </c>
      <c r="N161" s="74"/>
      <c r="O161" s="74"/>
      <c r="P161" s="74"/>
      <c r="Q161" s="74"/>
      <c r="R161" s="74"/>
    </row>
    <row r="162" spans="1:18" x14ac:dyDescent="0.3">
      <c r="A162" s="47" t="s">
        <v>137</v>
      </c>
      <c r="B162" s="115">
        <v>5</v>
      </c>
      <c r="C162" s="115">
        <v>5</v>
      </c>
      <c r="D162" s="115">
        <v>5</v>
      </c>
      <c r="E162" s="115">
        <v>5</v>
      </c>
      <c r="F162" s="115">
        <v>5</v>
      </c>
      <c r="G162" s="115">
        <v>5</v>
      </c>
      <c r="H162" s="115">
        <v>5</v>
      </c>
      <c r="I162" s="115">
        <v>5</v>
      </c>
      <c r="J162" s="115">
        <v>5</v>
      </c>
      <c r="K162" s="115">
        <v>5</v>
      </c>
      <c r="L162" s="115">
        <v>5</v>
      </c>
      <c r="M162" s="115">
        <v>5</v>
      </c>
      <c r="N162" s="74"/>
      <c r="O162" s="74"/>
      <c r="P162" s="74"/>
      <c r="Q162" s="74"/>
      <c r="R162" s="74"/>
    </row>
    <row r="163" spans="1:18" x14ac:dyDescent="0.3">
      <c r="A163" s="47" t="s">
        <v>138</v>
      </c>
      <c r="B163" s="115" t="s">
        <v>139</v>
      </c>
      <c r="C163" s="115" t="s">
        <v>139</v>
      </c>
      <c r="D163" s="115" t="s">
        <v>139</v>
      </c>
      <c r="E163" s="115" t="s">
        <v>139</v>
      </c>
      <c r="F163" s="115" t="s">
        <v>139</v>
      </c>
      <c r="G163" s="115" t="s">
        <v>139</v>
      </c>
      <c r="H163" s="115" t="s">
        <v>139</v>
      </c>
      <c r="I163" s="115" t="s">
        <v>139</v>
      </c>
      <c r="J163" s="115" t="s">
        <v>139</v>
      </c>
      <c r="K163" s="115" t="s">
        <v>139</v>
      </c>
      <c r="L163" s="115" t="s">
        <v>139</v>
      </c>
      <c r="M163" s="115" t="s">
        <v>139</v>
      </c>
      <c r="N163" s="74"/>
      <c r="O163" s="74"/>
      <c r="P163" s="74"/>
      <c r="Q163" s="74"/>
      <c r="R163" s="74"/>
    </row>
    <row r="164" spans="1:18" x14ac:dyDescent="0.3">
      <c r="A164" s="47" t="s">
        <v>140</v>
      </c>
      <c r="B164" s="115" t="s">
        <v>141</v>
      </c>
      <c r="C164" s="115" t="s">
        <v>141</v>
      </c>
      <c r="D164" s="115" t="s">
        <v>141</v>
      </c>
      <c r="E164" s="115" t="s">
        <v>141</v>
      </c>
      <c r="F164" s="115" t="s">
        <v>141</v>
      </c>
      <c r="G164" s="115" t="s">
        <v>141</v>
      </c>
      <c r="H164" s="115" t="s">
        <v>141</v>
      </c>
      <c r="I164" s="115" t="s">
        <v>141</v>
      </c>
      <c r="J164" s="115" t="s">
        <v>141</v>
      </c>
      <c r="K164" s="115" t="s">
        <v>141</v>
      </c>
      <c r="L164" s="115" t="s">
        <v>141</v>
      </c>
      <c r="M164" s="115" t="s">
        <v>141</v>
      </c>
      <c r="N164" s="87"/>
      <c r="O164" s="87"/>
      <c r="P164" s="87"/>
      <c r="Q164" s="87"/>
      <c r="R164" s="87"/>
    </row>
    <row r="165" spans="1:18" hidden="1" x14ac:dyDescent="0.3">
      <c r="A165" s="47" t="s">
        <v>142</v>
      </c>
      <c r="B165" s="115">
        <v>0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44"/>
      <c r="N165" s="44"/>
      <c r="O165" s="44"/>
      <c r="P165" s="44"/>
      <c r="Q165" s="44"/>
      <c r="R165" s="44"/>
    </row>
    <row r="166" spans="1:18" hidden="1" x14ac:dyDescent="0.3">
      <c r="A166" s="47" t="s">
        <v>143</v>
      </c>
      <c r="B166" s="130">
        <v>0</v>
      </c>
      <c r="C166" s="120"/>
      <c r="D166" s="120">
        <v>0</v>
      </c>
      <c r="E166" s="120"/>
      <c r="F166" s="120"/>
      <c r="G166" s="120"/>
      <c r="H166" s="120"/>
      <c r="I166" s="120"/>
      <c r="J166" s="120"/>
      <c r="K166" s="120"/>
      <c r="L166" s="120"/>
      <c r="M166" s="69"/>
      <c r="N166" s="44"/>
      <c r="O166" s="44"/>
      <c r="P166" s="44"/>
      <c r="Q166" s="44"/>
      <c r="R166" s="44"/>
    </row>
    <row r="167" spans="1:18" hidden="1" x14ac:dyDescent="0.3">
      <c r="A167" s="49" t="s">
        <v>144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74"/>
      <c r="N167" s="74"/>
      <c r="O167" s="74"/>
      <c r="P167" s="74"/>
      <c r="Q167" s="74"/>
      <c r="R167" s="74"/>
    </row>
    <row r="168" spans="1:18" ht="13.8" customHeight="1" x14ac:dyDescent="0.3">
      <c r="A168" s="47" t="s">
        <v>145</v>
      </c>
      <c r="B168" s="115">
        <v>3030</v>
      </c>
      <c r="C168" s="115">
        <v>3085</v>
      </c>
      <c r="D168" s="115">
        <v>3120</v>
      </c>
      <c r="E168" s="115">
        <v>3125</v>
      </c>
      <c r="F168" s="115">
        <v>3132</v>
      </c>
      <c r="G168" s="115">
        <v>3140</v>
      </c>
      <c r="H168" s="115">
        <v>3145</v>
      </c>
      <c r="I168" s="115">
        <v>3150</v>
      </c>
      <c r="J168" s="115">
        <v>3155</v>
      </c>
      <c r="K168" s="115">
        <v>3160</v>
      </c>
      <c r="L168" s="115">
        <v>3170</v>
      </c>
      <c r="M168" s="74">
        <v>3175</v>
      </c>
      <c r="N168" s="74"/>
      <c r="O168" s="74"/>
      <c r="P168" s="74"/>
      <c r="Q168" s="74"/>
      <c r="R168" s="74"/>
    </row>
    <row r="169" spans="1:18" hidden="1" x14ac:dyDescent="0.3">
      <c r="A169" s="47" t="s">
        <v>146</v>
      </c>
      <c r="B169" s="130">
        <v>0</v>
      </c>
      <c r="C169" s="120">
        <v>0</v>
      </c>
      <c r="D169" s="120"/>
      <c r="E169" s="120"/>
      <c r="F169" s="120"/>
      <c r="G169" s="120"/>
      <c r="H169" s="120"/>
      <c r="I169" s="120"/>
      <c r="J169" s="115"/>
      <c r="K169" s="115"/>
      <c r="L169" s="115"/>
      <c r="M169" s="74"/>
      <c r="N169" s="74"/>
      <c r="O169" s="74"/>
      <c r="P169" s="74"/>
      <c r="Q169" s="74"/>
      <c r="R169" s="74"/>
    </row>
    <row r="170" spans="1:18" hidden="1" x14ac:dyDescent="0.3">
      <c r="A170" s="47" t="s">
        <v>147</v>
      </c>
      <c r="B170" s="115">
        <v>0</v>
      </c>
      <c r="C170" s="115"/>
      <c r="D170" s="115"/>
      <c r="E170" s="115"/>
      <c r="F170" s="115"/>
      <c r="G170" s="115"/>
      <c r="H170" s="115"/>
      <c r="I170" s="125"/>
      <c r="J170" s="115"/>
      <c r="K170" s="115"/>
      <c r="L170" s="115"/>
      <c r="M170" s="74"/>
      <c r="N170" s="74"/>
      <c r="O170" s="74"/>
      <c r="P170" s="74"/>
      <c r="Q170" s="74"/>
      <c r="R170" s="74"/>
    </row>
    <row r="171" spans="1:18" x14ac:dyDescent="0.3">
      <c r="A171" s="47" t="s">
        <v>148</v>
      </c>
      <c r="B171" s="115">
        <v>2</v>
      </c>
      <c r="C171" s="115">
        <v>2</v>
      </c>
      <c r="D171" s="115">
        <v>2</v>
      </c>
      <c r="E171" s="115">
        <v>2</v>
      </c>
      <c r="F171" s="115">
        <v>2</v>
      </c>
      <c r="G171" s="115">
        <v>2</v>
      </c>
      <c r="H171" s="115">
        <v>2</v>
      </c>
      <c r="I171" s="115">
        <v>2</v>
      </c>
      <c r="J171" s="115">
        <v>2</v>
      </c>
      <c r="K171" s="115">
        <v>2</v>
      </c>
      <c r="L171" s="115">
        <v>2</v>
      </c>
      <c r="M171" s="115">
        <v>2</v>
      </c>
      <c r="N171" s="74"/>
      <c r="O171" s="74"/>
      <c r="P171" s="74"/>
      <c r="Q171" s="74"/>
      <c r="R171" s="74"/>
    </row>
    <row r="172" spans="1:18" x14ac:dyDescent="0.3">
      <c r="A172" s="47" t="s">
        <v>149</v>
      </c>
      <c r="B172" s="115">
        <v>2</v>
      </c>
      <c r="C172" s="115">
        <v>2</v>
      </c>
      <c r="D172" s="115">
        <v>2</v>
      </c>
      <c r="E172" s="115">
        <v>2</v>
      </c>
      <c r="F172" s="115">
        <v>2</v>
      </c>
      <c r="G172" s="115">
        <v>2</v>
      </c>
      <c r="H172" s="115">
        <v>2</v>
      </c>
      <c r="I172" s="115">
        <v>2</v>
      </c>
      <c r="J172" s="115">
        <v>2</v>
      </c>
      <c r="K172" s="115">
        <v>2</v>
      </c>
      <c r="L172" s="115">
        <v>2</v>
      </c>
      <c r="M172" s="115">
        <v>2</v>
      </c>
      <c r="N172" s="74"/>
      <c r="O172" s="74"/>
      <c r="P172" s="74"/>
      <c r="Q172" s="74"/>
      <c r="R172" s="74"/>
    </row>
    <row r="173" spans="1:18" x14ac:dyDescent="0.3">
      <c r="A173" s="88" t="s">
        <v>150</v>
      </c>
      <c r="B173" s="121">
        <f t="shared" ref="B173:M173" si="53">+B174+B175+B176+B177+B178</f>
        <v>2</v>
      </c>
      <c r="C173" s="121">
        <f t="shared" si="53"/>
        <v>2</v>
      </c>
      <c r="D173" s="121">
        <f t="shared" si="53"/>
        <v>2</v>
      </c>
      <c r="E173" s="121">
        <f t="shared" si="53"/>
        <v>2</v>
      </c>
      <c r="F173" s="121">
        <f t="shared" si="53"/>
        <v>3</v>
      </c>
      <c r="G173" s="121">
        <f t="shared" si="53"/>
        <v>3</v>
      </c>
      <c r="H173" s="121">
        <f t="shared" si="53"/>
        <v>3</v>
      </c>
      <c r="I173" s="121">
        <f t="shared" si="53"/>
        <v>3</v>
      </c>
      <c r="J173" s="121">
        <f t="shared" si="53"/>
        <v>3</v>
      </c>
      <c r="K173" s="121">
        <f t="shared" si="53"/>
        <v>3</v>
      </c>
      <c r="L173" s="121">
        <f t="shared" si="53"/>
        <v>3</v>
      </c>
      <c r="M173" s="80">
        <f t="shared" si="53"/>
        <v>3</v>
      </c>
      <c r="N173" s="89"/>
      <c r="O173" s="89"/>
      <c r="P173" s="89"/>
      <c r="Q173" s="89"/>
      <c r="R173" s="89"/>
    </row>
    <row r="174" spans="1:18" x14ac:dyDescent="0.3">
      <c r="A174" s="47" t="s">
        <v>151</v>
      </c>
      <c r="B174" s="115">
        <v>2</v>
      </c>
      <c r="C174" s="115">
        <v>2</v>
      </c>
      <c r="D174" s="115">
        <v>2</v>
      </c>
      <c r="E174" s="115">
        <v>2</v>
      </c>
      <c r="F174" s="115">
        <v>3</v>
      </c>
      <c r="G174" s="115">
        <v>3</v>
      </c>
      <c r="H174" s="115">
        <v>3</v>
      </c>
      <c r="I174" s="115">
        <v>3</v>
      </c>
      <c r="J174" s="115">
        <v>3</v>
      </c>
      <c r="K174" s="115">
        <v>3</v>
      </c>
      <c r="L174" s="115">
        <v>3</v>
      </c>
      <c r="M174" s="115">
        <v>3</v>
      </c>
      <c r="N174" s="74"/>
      <c r="O174" s="74"/>
      <c r="P174" s="74"/>
      <c r="Q174" s="74"/>
      <c r="R174" s="74"/>
    </row>
    <row r="175" spans="1:18" x14ac:dyDescent="0.3">
      <c r="A175" s="47" t="s">
        <v>152</v>
      </c>
      <c r="B175" s="115">
        <v>0</v>
      </c>
      <c r="C175" s="115">
        <v>0</v>
      </c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74"/>
      <c r="O175" s="74"/>
      <c r="P175" s="74"/>
      <c r="Q175" s="74"/>
      <c r="R175" s="74"/>
    </row>
    <row r="176" spans="1:18" x14ac:dyDescent="0.3">
      <c r="A176" s="47" t="s">
        <v>153</v>
      </c>
      <c r="B176" s="131">
        <v>0</v>
      </c>
      <c r="C176" s="131">
        <v>0</v>
      </c>
      <c r="D176" s="131">
        <v>0</v>
      </c>
      <c r="E176" s="131">
        <v>0</v>
      </c>
      <c r="F176" s="131">
        <v>0</v>
      </c>
      <c r="G176" s="131">
        <v>0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74"/>
      <c r="O176" s="74"/>
      <c r="P176" s="74"/>
      <c r="Q176" s="74"/>
      <c r="R176" s="74"/>
    </row>
    <row r="177" spans="1:18" x14ac:dyDescent="0.3">
      <c r="A177" s="47" t="s">
        <v>154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74"/>
      <c r="O177" s="74"/>
      <c r="P177" s="74"/>
      <c r="Q177" s="74"/>
      <c r="R177" s="74"/>
    </row>
    <row r="178" spans="1:18" x14ac:dyDescent="0.3">
      <c r="A178" s="47" t="s">
        <v>155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74"/>
      <c r="O178" s="74"/>
      <c r="P178" s="74"/>
      <c r="Q178" s="74"/>
      <c r="R178" s="74"/>
    </row>
    <row r="179" spans="1:18" x14ac:dyDescent="0.3">
      <c r="A179" s="90" t="s">
        <v>156</v>
      </c>
      <c r="B179" s="126">
        <v>2</v>
      </c>
      <c r="C179" s="126">
        <v>2</v>
      </c>
      <c r="D179" s="126">
        <v>2</v>
      </c>
      <c r="E179" s="126">
        <v>2</v>
      </c>
      <c r="F179" s="126">
        <v>2</v>
      </c>
      <c r="G179" s="126">
        <v>2</v>
      </c>
      <c r="H179" s="126">
        <v>2</v>
      </c>
      <c r="I179" s="126">
        <v>2</v>
      </c>
      <c r="J179" s="126">
        <v>2</v>
      </c>
      <c r="K179" s="126">
        <v>2</v>
      </c>
      <c r="L179" s="126">
        <v>2</v>
      </c>
      <c r="M179" s="126">
        <v>2</v>
      </c>
      <c r="N179" s="76"/>
      <c r="O179" s="76"/>
      <c r="P179" s="76"/>
      <c r="Q179" s="76"/>
      <c r="R179" s="76"/>
    </row>
    <row r="180" spans="1:18" x14ac:dyDescent="0.3">
      <c r="A180" s="49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74"/>
      <c r="O180" s="74"/>
      <c r="P180" s="74"/>
      <c r="Q180" s="74"/>
      <c r="R180" s="74"/>
    </row>
    <row r="181" spans="1:18" x14ac:dyDescent="0.3">
      <c r="A181" s="47" t="s">
        <v>157</v>
      </c>
      <c r="B181" s="115">
        <v>4</v>
      </c>
      <c r="C181" s="115">
        <v>4</v>
      </c>
      <c r="D181" s="115">
        <v>4</v>
      </c>
      <c r="E181" s="115">
        <v>4</v>
      </c>
      <c r="F181" s="115">
        <v>4</v>
      </c>
      <c r="G181" s="115">
        <v>4</v>
      </c>
      <c r="H181" s="115">
        <v>4</v>
      </c>
      <c r="I181" s="115">
        <v>4</v>
      </c>
      <c r="J181" s="115">
        <v>4</v>
      </c>
      <c r="K181" s="115">
        <v>4</v>
      </c>
      <c r="L181" s="115">
        <v>4</v>
      </c>
      <c r="M181" s="115">
        <v>4</v>
      </c>
      <c r="N181" s="74"/>
      <c r="O181" s="74"/>
      <c r="P181" s="74"/>
      <c r="Q181" s="74"/>
      <c r="R181" s="74"/>
    </row>
    <row r="182" spans="1:18" ht="15.6" x14ac:dyDescent="0.3">
      <c r="A182" s="47" t="s">
        <v>158</v>
      </c>
      <c r="B182" s="115">
        <v>2200</v>
      </c>
      <c r="C182" s="115">
        <v>2200</v>
      </c>
      <c r="D182" s="115">
        <v>2200</v>
      </c>
      <c r="E182" s="115">
        <v>2200</v>
      </c>
      <c r="F182" s="115">
        <v>2200</v>
      </c>
      <c r="G182" s="115">
        <v>2200</v>
      </c>
      <c r="H182" s="115">
        <v>2200</v>
      </c>
      <c r="I182" s="115">
        <v>2200</v>
      </c>
      <c r="J182" s="115">
        <v>2200</v>
      </c>
      <c r="K182" s="115">
        <v>2200</v>
      </c>
      <c r="L182" s="115">
        <v>2200</v>
      </c>
      <c r="M182" s="115">
        <v>2200</v>
      </c>
      <c r="N182" s="74"/>
      <c r="O182" s="74"/>
      <c r="P182" s="74"/>
      <c r="Q182" s="74"/>
      <c r="R182" s="74"/>
    </row>
    <row r="183" spans="1:18" ht="0.6" customHeight="1" x14ac:dyDescent="0.3">
      <c r="A183" s="91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92"/>
      <c r="N183" s="92"/>
      <c r="O183" s="92"/>
      <c r="P183" s="92"/>
      <c r="Q183" s="92"/>
      <c r="R183" s="92"/>
    </row>
    <row r="184" spans="1:18" hidden="1" x14ac:dyDescent="0.3">
      <c r="A184" s="93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92"/>
      <c r="N184" s="92"/>
      <c r="O184" s="92"/>
      <c r="P184" s="92"/>
      <c r="Q184" s="92"/>
      <c r="R184" s="92"/>
    </row>
    <row r="185" spans="1:18" x14ac:dyDescent="0.3">
      <c r="A185" s="38" t="s">
        <v>159</v>
      </c>
      <c r="B185" s="106">
        <f>+B186+B193+B194</f>
        <v>17</v>
      </c>
      <c r="C185" s="106">
        <v>17</v>
      </c>
      <c r="D185" s="106">
        <v>16</v>
      </c>
      <c r="E185" s="106">
        <v>17</v>
      </c>
      <c r="F185" s="106"/>
      <c r="G185" s="106"/>
      <c r="H185" s="106"/>
      <c r="I185" s="106"/>
      <c r="J185" s="106"/>
      <c r="K185" s="106"/>
      <c r="L185" s="106"/>
      <c r="M185" s="70"/>
      <c r="N185" s="70"/>
      <c r="O185" s="70"/>
      <c r="P185" s="70"/>
      <c r="Q185" s="70"/>
      <c r="R185" s="70"/>
    </row>
    <row r="186" spans="1:18" x14ac:dyDescent="0.3">
      <c r="A186" s="54" t="s">
        <v>160</v>
      </c>
      <c r="B186" s="109">
        <f>SUM(B187:B192)</f>
        <v>16</v>
      </c>
      <c r="C186" s="109">
        <f>SUM(C187:C192)</f>
        <v>16</v>
      </c>
      <c r="D186" s="109">
        <f>SUM(D187:D192)</f>
        <v>15</v>
      </c>
      <c r="E186" s="109">
        <f t="shared" ref="E186:L186" si="54">SUM(E187:E192)</f>
        <v>16</v>
      </c>
      <c r="F186" s="109">
        <f t="shared" si="54"/>
        <v>16</v>
      </c>
      <c r="G186" s="109">
        <f t="shared" si="54"/>
        <v>16</v>
      </c>
      <c r="H186" s="109">
        <f t="shared" si="54"/>
        <v>16</v>
      </c>
      <c r="I186" s="109">
        <f t="shared" si="54"/>
        <v>16</v>
      </c>
      <c r="J186" s="109">
        <f t="shared" si="54"/>
        <v>16</v>
      </c>
      <c r="K186" s="109">
        <f t="shared" si="54"/>
        <v>17</v>
      </c>
      <c r="L186" s="109">
        <f t="shared" si="54"/>
        <v>17</v>
      </c>
      <c r="M186" s="73">
        <v>14</v>
      </c>
      <c r="N186" s="73"/>
      <c r="O186" s="73"/>
      <c r="P186" s="73"/>
      <c r="Q186" s="73"/>
      <c r="R186" s="73"/>
    </row>
    <row r="187" spans="1:18" ht="12" customHeight="1" x14ac:dyDescent="0.3">
      <c r="A187" s="24" t="s">
        <v>161</v>
      </c>
      <c r="B187" s="115">
        <v>7</v>
      </c>
      <c r="C187" s="115">
        <v>7</v>
      </c>
      <c r="D187" s="115">
        <v>6</v>
      </c>
      <c r="E187" s="115">
        <v>7</v>
      </c>
      <c r="F187" s="115">
        <v>7</v>
      </c>
      <c r="G187" s="115">
        <v>7</v>
      </c>
      <c r="H187" s="115">
        <v>7</v>
      </c>
      <c r="I187" s="115">
        <v>7</v>
      </c>
      <c r="J187" s="115">
        <v>7</v>
      </c>
      <c r="K187" s="115">
        <v>7</v>
      </c>
      <c r="L187" s="115">
        <v>7</v>
      </c>
      <c r="M187" s="115">
        <v>7</v>
      </c>
      <c r="N187" s="74"/>
      <c r="O187" s="74"/>
      <c r="P187" s="74"/>
      <c r="Q187" s="74"/>
      <c r="R187" s="74"/>
    </row>
    <row r="188" spans="1:18" hidden="1" x14ac:dyDescent="0.3">
      <c r="A188" s="24" t="s">
        <v>162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74"/>
      <c r="O188" s="74"/>
      <c r="P188" s="74"/>
      <c r="Q188" s="74"/>
      <c r="R188" s="74"/>
    </row>
    <row r="189" spans="1:18" hidden="1" x14ac:dyDescent="0.3">
      <c r="A189" s="24" t="s">
        <v>163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74"/>
      <c r="O189" s="74"/>
      <c r="P189" s="74"/>
      <c r="Q189" s="74"/>
      <c r="R189" s="74"/>
    </row>
    <row r="190" spans="1:18" hidden="1" x14ac:dyDescent="0.3">
      <c r="A190" s="24" t="s">
        <v>162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74"/>
      <c r="O190" s="74"/>
      <c r="P190" s="74"/>
      <c r="Q190" s="74"/>
      <c r="R190" s="74"/>
    </row>
    <row r="191" spans="1:18" ht="13.8" customHeight="1" x14ac:dyDescent="0.3">
      <c r="A191" s="24" t="s">
        <v>164</v>
      </c>
      <c r="B191" s="115">
        <v>9</v>
      </c>
      <c r="C191" s="115">
        <v>9</v>
      </c>
      <c r="D191" s="115">
        <v>9</v>
      </c>
      <c r="E191" s="115">
        <v>9</v>
      </c>
      <c r="F191" s="115">
        <v>9</v>
      </c>
      <c r="G191" s="115">
        <v>9</v>
      </c>
      <c r="H191" s="115">
        <v>9</v>
      </c>
      <c r="I191" s="115">
        <v>9</v>
      </c>
      <c r="J191" s="115">
        <v>9</v>
      </c>
      <c r="K191" s="115">
        <v>10</v>
      </c>
      <c r="L191" s="115">
        <v>10</v>
      </c>
      <c r="M191" s="115">
        <v>10</v>
      </c>
      <c r="N191" s="74"/>
      <c r="O191" s="74"/>
      <c r="P191" s="74"/>
      <c r="Q191" s="74"/>
      <c r="R191" s="23"/>
    </row>
    <row r="192" spans="1:18" hidden="1" x14ac:dyDescent="0.3">
      <c r="A192" s="24" t="s">
        <v>162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74"/>
      <c r="N192" s="74"/>
      <c r="O192" s="74"/>
      <c r="P192" s="74"/>
      <c r="Q192" s="74"/>
      <c r="R192" s="23"/>
    </row>
    <row r="193" spans="1:18" x14ac:dyDescent="0.3">
      <c r="A193" s="94" t="s">
        <v>165</v>
      </c>
      <c r="B193" s="115">
        <v>1</v>
      </c>
      <c r="C193" s="115">
        <v>1</v>
      </c>
      <c r="D193" s="115">
        <v>0</v>
      </c>
      <c r="E193" s="115">
        <v>0</v>
      </c>
      <c r="F193" s="115">
        <v>0</v>
      </c>
      <c r="G193" s="115">
        <v>0</v>
      </c>
      <c r="H193" s="115"/>
      <c r="I193" s="115"/>
      <c r="J193" s="115"/>
      <c r="K193" s="115"/>
      <c r="L193" s="115"/>
      <c r="M193" s="74"/>
      <c r="N193" s="74"/>
      <c r="O193" s="74"/>
      <c r="P193" s="74"/>
      <c r="Q193" s="74"/>
      <c r="R193" s="23"/>
    </row>
    <row r="194" spans="1:18" hidden="1" x14ac:dyDescent="0.3">
      <c r="A194" s="26" t="s">
        <v>166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74"/>
      <c r="N194" s="74"/>
      <c r="O194" s="74"/>
      <c r="P194" s="74"/>
      <c r="Q194" s="74"/>
      <c r="R194" s="23"/>
    </row>
    <row r="195" spans="1:18" hidden="1" x14ac:dyDescent="0.3">
      <c r="A195" s="95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96"/>
      <c r="N195" s="96"/>
      <c r="O195" s="96"/>
      <c r="P195" s="96"/>
      <c r="Q195" s="96"/>
      <c r="R195" s="23"/>
    </row>
    <row r="196" spans="1:18" x14ac:dyDescent="0.3">
      <c r="A196" s="38" t="s">
        <v>167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34"/>
      <c r="M196" s="98"/>
      <c r="N196" s="97"/>
      <c r="O196" s="97"/>
      <c r="P196" s="97"/>
      <c r="Q196" s="97"/>
      <c r="R196" s="23"/>
    </row>
    <row r="197" spans="1:18" x14ac:dyDescent="0.3">
      <c r="A197" s="47" t="s">
        <v>168</v>
      </c>
      <c r="B197" s="115">
        <v>6</v>
      </c>
      <c r="C197" s="115">
        <v>6</v>
      </c>
      <c r="D197" s="115">
        <v>6</v>
      </c>
      <c r="E197" s="115">
        <v>6</v>
      </c>
      <c r="F197" s="115">
        <v>6</v>
      </c>
      <c r="G197" s="115">
        <v>6</v>
      </c>
      <c r="H197" s="115">
        <v>6</v>
      </c>
      <c r="I197" s="115">
        <v>6</v>
      </c>
      <c r="J197" s="135">
        <v>6</v>
      </c>
      <c r="K197" s="135">
        <v>6</v>
      </c>
      <c r="L197" s="135">
        <v>6</v>
      </c>
      <c r="M197" s="99">
        <v>6</v>
      </c>
      <c r="N197" s="74"/>
      <c r="O197" s="74"/>
      <c r="P197" s="74"/>
      <c r="Q197" s="74"/>
      <c r="R197" s="23"/>
    </row>
    <row r="198" spans="1:18" x14ac:dyDescent="0.3">
      <c r="A198" s="47" t="s">
        <v>169</v>
      </c>
      <c r="B198" s="115">
        <v>65</v>
      </c>
      <c r="C198" s="115">
        <v>59</v>
      </c>
      <c r="D198" s="115">
        <v>71</v>
      </c>
      <c r="E198" s="115">
        <v>82</v>
      </c>
      <c r="F198" s="115">
        <v>76</v>
      </c>
      <c r="G198" s="115">
        <v>83</v>
      </c>
      <c r="H198" s="135">
        <v>85</v>
      </c>
      <c r="I198" s="135">
        <v>76</v>
      </c>
      <c r="J198" s="135">
        <v>79</v>
      </c>
      <c r="K198" s="136">
        <v>65</v>
      </c>
      <c r="L198" s="136">
        <v>85</v>
      </c>
      <c r="M198" s="100">
        <v>89</v>
      </c>
      <c r="N198" s="74"/>
      <c r="O198" s="74"/>
      <c r="P198" s="74"/>
      <c r="Q198" s="74"/>
      <c r="R198" s="23"/>
    </row>
    <row r="199" spans="1:18" x14ac:dyDescent="0.3">
      <c r="A199" s="47" t="s">
        <v>170</v>
      </c>
      <c r="B199" s="115">
        <v>65</v>
      </c>
      <c r="C199" s="115">
        <v>59</v>
      </c>
      <c r="D199" s="115">
        <v>71</v>
      </c>
      <c r="E199" s="115">
        <v>82</v>
      </c>
      <c r="F199" s="115">
        <v>76</v>
      </c>
      <c r="G199" s="115">
        <v>83</v>
      </c>
      <c r="H199" s="135">
        <v>85</v>
      </c>
      <c r="I199" s="135">
        <v>76</v>
      </c>
      <c r="J199" s="135">
        <v>79</v>
      </c>
      <c r="K199" s="136">
        <v>65</v>
      </c>
      <c r="L199" s="136">
        <v>85</v>
      </c>
      <c r="M199" s="100">
        <v>89</v>
      </c>
      <c r="N199" s="74"/>
      <c r="O199" s="74"/>
      <c r="P199" s="74"/>
      <c r="Q199" s="74"/>
      <c r="R199" s="23"/>
    </row>
    <row r="200" spans="1:18" x14ac:dyDescent="0.3">
      <c r="A200" s="47" t="s">
        <v>171</v>
      </c>
      <c r="B200" s="115">
        <v>51</v>
      </c>
      <c r="C200" s="115">
        <v>0</v>
      </c>
      <c r="D200" s="115">
        <v>87</v>
      </c>
      <c r="E200" s="115">
        <v>75</v>
      </c>
      <c r="F200" s="115">
        <v>164</v>
      </c>
      <c r="G200" s="115">
        <v>175</v>
      </c>
      <c r="H200" s="135">
        <v>106</v>
      </c>
      <c r="I200" s="135">
        <v>136</v>
      </c>
      <c r="J200" s="135">
        <v>17</v>
      </c>
      <c r="K200" s="136">
        <v>69</v>
      </c>
      <c r="L200" s="137">
        <v>64</v>
      </c>
      <c r="M200" s="100">
        <v>40</v>
      </c>
      <c r="N200" s="74"/>
      <c r="O200" s="74"/>
      <c r="P200" s="74"/>
      <c r="Q200" s="74"/>
      <c r="R200" s="23"/>
    </row>
    <row r="201" spans="1:18" x14ac:dyDescent="0.3">
      <c r="A201" s="47" t="s">
        <v>172</v>
      </c>
      <c r="B201" s="115">
        <v>98</v>
      </c>
      <c r="C201" s="115">
        <v>120</v>
      </c>
      <c r="D201" s="115">
        <v>123</v>
      </c>
      <c r="E201" s="115">
        <v>145</v>
      </c>
      <c r="F201" s="115">
        <v>128</v>
      </c>
      <c r="G201" s="115">
        <v>115</v>
      </c>
      <c r="H201" s="135">
        <v>111</v>
      </c>
      <c r="I201" s="135">
        <v>112</v>
      </c>
      <c r="J201" s="135">
        <v>145</v>
      </c>
      <c r="K201" s="136">
        <v>122</v>
      </c>
      <c r="L201" s="136">
        <v>110</v>
      </c>
      <c r="M201" s="100">
        <v>104</v>
      </c>
      <c r="N201" s="74"/>
      <c r="O201" s="74"/>
      <c r="P201" s="74"/>
      <c r="Q201" s="74"/>
      <c r="R201" s="23"/>
    </row>
    <row r="202" spans="1:18" x14ac:dyDescent="0.3">
      <c r="A202" s="47" t="s">
        <v>173</v>
      </c>
      <c r="B202" s="115">
        <v>98</v>
      </c>
      <c r="C202" s="115">
        <v>120</v>
      </c>
      <c r="D202" s="115">
        <v>123</v>
      </c>
      <c r="E202" s="115">
        <v>145</v>
      </c>
      <c r="F202" s="115">
        <v>128</v>
      </c>
      <c r="G202" s="115">
        <v>115</v>
      </c>
      <c r="H202" s="135">
        <v>111</v>
      </c>
      <c r="I202" s="135">
        <v>112</v>
      </c>
      <c r="J202" s="135">
        <v>145</v>
      </c>
      <c r="K202" s="136">
        <v>122</v>
      </c>
      <c r="L202" s="136">
        <v>110</v>
      </c>
      <c r="M202" s="100">
        <v>104</v>
      </c>
      <c r="N202" s="74"/>
      <c r="O202" s="74"/>
      <c r="P202" s="74"/>
      <c r="Q202" s="74"/>
      <c r="R202" s="23"/>
    </row>
    <row r="203" spans="1:18" x14ac:dyDescent="0.3">
      <c r="A203" s="47" t="s">
        <v>174</v>
      </c>
      <c r="B203" s="115">
        <f t="shared" ref="B203:M203" si="55">B111</f>
        <v>4095</v>
      </c>
      <c r="C203" s="115">
        <f t="shared" si="55"/>
        <v>4113</v>
      </c>
      <c r="D203" s="115">
        <f t="shared" si="55"/>
        <v>4120</v>
      </c>
      <c r="E203" s="115">
        <f t="shared" si="55"/>
        <v>4128</v>
      </c>
      <c r="F203" s="115">
        <f t="shared" si="55"/>
        <v>4139</v>
      </c>
      <c r="G203" s="115">
        <f t="shared" si="55"/>
        <v>4143</v>
      </c>
      <c r="H203" s="115">
        <f t="shared" si="55"/>
        <v>4155</v>
      </c>
      <c r="I203" s="115">
        <f>I111</f>
        <v>4164</v>
      </c>
      <c r="J203" s="115">
        <f t="shared" si="55"/>
        <v>4164</v>
      </c>
      <c r="K203" s="115">
        <f t="shared" si="55"/>
        <v>4163</v>
      </c>
      <c r="L203" s="115">
        <f t="shared" si="55"/>
        <v>4167</v>
      </c>
      <c r="M203" s="74">
        <f t="shared" si="55"/>
        <v>4175</v>
      </c>
      <c r="N203" s="74"/>
      <c r="O203" s="74"/>
      <c r="P203" s="74"/>
      <c r="Q203" s="74"/>
      <c r="R203" s="23"/>
    </row>
    <row r="204" spans="1:18" x14ac:dyDescent="0.3">
      <c r="A204" s="101" t="s">
        <v>175</v>
      </c>
      <c r="B204" s="138"/>
      <c r="C204" s="138"/>
      <c r="D204" s="138"/>
      <c r="E204" s="138"/>
      <c r="F204" s="138"/>
      <c r="G204" s="138"/>
      <c r="H204" s="139"/>
      <c r="I204" s="139"/>
      <c r="J204" s="139"/>
      <c r="K204" s="139"/>
      <c r="L204" s="139"/>
      <c r="M204" s="103"/>
      <c r="N204" s="102"/>
      <c r="O204" s="102"/>
      <c r="P204" s="102"/>
      <c r="Q204" s="102"/>
      <c r="R204" s="23"/>
    </row>
  </sheetData>
  <mergeCells count="5">
    <mergeCell ref="A3:R3"/>
    <mergeCell ref="A4:R4"/>
    <mergeCell ref="A6:R6"/>
    <mergeCell ref="A7:R7"/>
    <mergeCell ref="A1:R1"/>
  </mergeCells>
  <pageMargins left="0.25" right="0.25" top="0.75" bottom="0.75" header="0.3" footer="0.3"/>
  <pageSetup paperSize="9" scale="4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ANAHUAC</dc:creator>
  <cp:lastModifiedBy>ANAHUAC</cp:lastModifiedBy>
  <cp:lastPrinted>2023-01-31T02:28:20Z</cp:lastPrinted>
  <dcterms:created xsi:type="dcterms:W3CDTF">2022-07-12T17:52:15Z</dcterms:created>
  <dcterms:modified xsi:type="dcterms:W3CDTF">2023-01-31T02:29:15Z</dcterms:modified>
</cp:coreProperties>
</file>